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BU31" i="1" l="1"/>
  <c r="BT31" i="1"/>
  <c r="BR31" i="1"/>
  <c r="BS31" i="1" s="1"/>
  <c r="BG31" i="1"/>
  <c r="BF31" i="1"/>
  <c r="BE31" i="1"/>
  <c r="BD31" i="1"/>
  <c r="BH31" i="1" s="1"/>
  <c r="BI31" i="1" s="1"/>
  <c r="BC31" i="1"/>
  <c r="AX31" i="1" s="1"/>
  <c r="AZ31" i="1"/>
  <c r="AV31" i="1"/>
  <c r="AS31" i="1"/>
  <c r="AL31" i="1"/>
  <c r="AM31" i="1" s="1"/>
  <c r="AG31" i="1"/>
  <c r="AE31" i="1"/>
  <c r="W31" i="1"/>
  <c r="V31" i="1"/>
  <c r="U31" i="1"/>
  <c r="N31" i="1"/>
  <c r="L31" i="1"/>
  <c r="I31" i="1"/>
  <c r="H31" i="1"/>
  <c r="BU30" i="1"/>
  <c r="BT30" i="1"/>
  <c r="BS30" i="1"/>
  <c r="AU30" i="1" s="1"/>
  <c r="BR30" i="1"/>
  <c r="BG30" i="1"/>
  <c r="BF30" i="1"/>
  <c r="BE30" i="1"/>
  <c r="BD30" i="1"/>
  <c r="BH30" i="1" s="1"/>
  <c r="BI30" i="1" s="1"/>
  <c r="BC30" i="1"/>
  <c r="AZ30" i="1"/>
  <c r="AX30" i="1"/>
  <c r="AW30" i="1"/>
  <c r="AS30" i="1"/>
  <c r="AM30" i="1"/>
  <c r="AL30" i="1"/>
  <c r="AG30" i="1"/>
  <c r="AE30" i="1"/>
  <c r="W30" i="1"/>
  <c r="V30" i="1"/>
  <c r="U30" i="1"/>
  <c r="N30" i="1"/>
  <c r="BU29" i="1"/>
  <c r="BT29" i="1"/>
  <c r="BR29" i="1"/>
  <c r="BG29" i="1"/>
  <c r="BF29" i="1"/>
  <c r="BE29" i="1"/>
  <c r="BD29" i="1"/>
  <c r="BH29" i="1" s="1"/>
  <c r="BI29" i="1" s="1"/>
  <c r="BC29" i="1"/>
  <c r="AZ29" i="1"/>
  <c r="AX29" i="1"/>
  <c r="AS29" i="1"/>
  <c r="AL29" i="1"/>
  <c r="AM29" i="1" s="1"/>
  <c r="AG29" i="1"/>
  <c r="AE29" i="1" s="1"/>
  <c r="AF29" i="1"/>
  <c r="W29" i="1"/>
  <c r="V29" i="1"/>
  <c r="U29" i="1" s="1"/>
  <c r="N29" i="1"/>
  <c r="G29" i="1"/>
  <c r="Y29" i="1" s="1"/>
  <c r="BU28" i="1"/>
  <c r="BT28" i="1"/>
  <c r="BR28" i="1"/>
  <c r="BS28" i="1" s="1"/>
  <c r="BG28" i="1"/>
  <c r="BF28" i="1"/>
  <c r="BE28" i="1"/>
  <c r="BD28" i="1"/>
  <c r="BH28" i="1" s="1"/>
  <c r="BI28" i="1" s="1"/>
  <c r="BC28" i="1"/>
  <c r="AX28" i="1" s="1"/>
  <c r="AZ28" i="1"/>
  <c r="AU28" i="1"/>
  <c r="AW28" i="1" s="1"/>
  <c r="AS28" i="1"/>
  <c r="AL28" i="1"/>
  <c r="AM28" i="1" s="1"/>
  <c r="AG28" i="1"/>
  <c r="AE28" i="1" s="1"/>
  <c r="W28" i="1"/>
  <c r="U28" i="1" s="1"/>
  <c r="V28" i="1"/>
  <c r="N28" i="1"/>
  <c r="H28" i="1"/>
  <c r="AV28" i="1" s="1"/>
  <c r="G28" i="1"/>
  <c r="Y28" i="1" s="1"/>
  <c r="BU27" i="1"/>
  <c r="BT27" i="1"/>
  <c r="BR27" i="1"/>
  <c r="BS27" i="1" s="1"/>
  <c r="BG27" i="1"/>
  <c r="BF27" i="1"/>
  <c r="BE27" i="1"/>
  <c r="BD27" i="1"/>
  <c r="BH27" i="1" s="1"/>
  <c r="BI27" i="1" s="1"/>
  <c r="BC27" i="1"/>
  <c r="AX27" i="1" s="1"/>
  <c r="AZ27" i="1"/>
  <c r="AV27" i="1"/>
  <c r="AS27" i="1"/>
  <c r="AL27" i="1"/>
  <c r="AM27" i="1" s="1"/>
  <c r="AG27" i="1"/>
  <c r="AE27" i="1"/>
  <c r="W27" i="1"/>
  <c r="V27" i="1"/>
  <c r="U27" i="1"/>
  <c r="N27" i="1"/>
  <c r="L27" i="1"/>
  <c r="I27" i="1"/>
  <c r="H27" i="1"/>
  <c r="BU26" i="1"/>
  <c r="BT26" i="1"/>
  <c r="BS26" i="1"/>
  <c r="AU26" i="1" s="1"/>
  <c r="BR26" i="1"/>
  <c r="BG26" i="1"/>
  <c r="BF26" i="1"/>
  <c r="BE26" i="1"/>
  <c r="BD26" i="1"/>
  <c r="BH26" i="1" s="1"/>
  <c r="BI26" i="1" s="1"/>
  <c r="BC26" i="1"/>
  <c r="AZ26" i="1"/>
  <c r="AX26" i="1"/>
  <c r="AW26" i="1"/>
  <c r="AS26" i="1"/>
  <c r="AM26" i="1"/>
  <c r="AL26" i="1"/>
  <c r="AG26" i="1"/>
  <c r="AE26" i="1"/>
  <c r="W26" i="1"/>
  <c r="V26" i="1"/>
  <c r="U26" i="1"/>
  <c r="N26" i="1"/>
  <c r="BU25" i="1"/>
  <c r="BT25" i="1"/>
  <c r="BR25" i="1"/>
  <c r="BS25" i="1" s="1"/>
  <c r="Q25" i="1" s="1"/>
  <c r="BG25" i="1"/>
  <c r="BF25" i="1"/>
  <c r="BE25" i="1"/>
  <c r="BD25" i="1"/>
  <c r="BH25" i="1" s="1"/>
  <c r="BI25" i="1" s="1"/>
  <c r="BC25" i="1"/>
  <c r="AZ25" i="1"/>
  <c r="AX25" i="1"/>
  <c r="AU25" i="1"/>
  <c r="AS25" i="1"/>
  <c r="AW25" i="1" s="1"/>
  <c r="AL25" i="1"/>
  <c r="AM25" i="1" s="1"/>
  <c r="AG25" i="1"/>
  <c r="AE25" i="1" s="1"/>
  <c r="AF25" i="1"/>
  <c r="W25" i="1"/>
  <c r="V25" i="1"/>
  <c r="U25" i="1" s="1"/>
  <c r="N25" i="1"/>
  <c r="G25" i="1"/>
  <c r="Y25" i="1" s="1"/>
  <c r="BU24" i="1"/>
  <c r="BT24" i="1"/>
  <c r="BR24" i="1"/>
  <c r="BS24" i="1" s="1"/>
  <c r="BG24" i="1"/>
  <c r="BF24" i="1"/>
  <c r="BE24" i="1"/>
  <c r="BD24" i="1"/>
  <c r="BH24" i="1" s="1"/>
  <c r="BI24" i="1" s="1"/>
  <c r="BC24" i="1"/>
  <c r="AZ24" i="1"/>
  <c r="AX24" i="1"/>
  <c r="AU24" i="1"/>
  <c r="AS24" i="1"/>
  <c r="AL24" i="1"/>
  <c r="AM24" i="1" s="1"/>
  <c r="AG24" i="1"/>
  <c r="AE24" i="1" s="1"/>
  <c r="W24" i="1"/>
  <c r="V24" i="1"/>
  <c r="U24" i="1" s="1"/>
  <c r="N24" i="1"/>
  <c r="H24" i="1"/>
  <c r="AV24" i="1" s="1"/>
  <c r="AY24" i="1" s="1"/>
  <c r="BU23" i="1"/>
  <c r="BT23" i="1"/>
  <c r="BS23" i="1"/>
  <c r="BR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/>
  <c r="W23" i="1"/>
  <c r="V23" i="1"/>
  <c r="U23" i="1"/>
  <c r="N23" i="1"/>
  <c r="L23" i="1"/>
  <c r="I23" i="1"/>
  <c r="H23" i="1"/>
  <c r="AV23" i="1" s="1"/>
  <c r="BU22" i="1"/>
  <c r="BT22" i="1"/>
  <c r="BS22" i="1"/>
  <c r="BR22" i="1"/>
  <c r="BG22" i="1"/>
  <c r="BF22" i="1"/>
  <c r="BE22" i="1"/>
  <c r="BD22" i="1"/>
  <c r="BH22" i="1" s="1"/>
  <c r="BI22" i="1" s="1"/>
  <c r="BC22" i="1"/>
  <c r="AZ22" i="1"/>
  <c r="AX22" i="1"/>
  <c r="AS22" i="1"/>
  <c r="AM22" i="1"/>
  <c r="AL22" i="1"/>
  <c r="AG22" i="1"/>
  <c r="AE22" i="1"/>
  <c r="W22" i="1"/>
  <c r="V22" i="1"/>
  <c r="U22" i="1"/>
  <c r="N22" i="1"/>
  <c r="BU21" i="1"/>
  <c r="BT21" i="1"/>
  <c r="BR21" i="1"/>
  <c r="BG21" i="1"/>
  <c r="BF21" i="1"/>
  <c r="BE21" i="1"/>
  <c r="BD21" i="1"/>
  <c r="BH21" i="1" s="1"/>
  <c r="BI21" i="1" s="1"/>
  <c r="BC21" i="1"/>
  <c r="AZ21" i="1"/>
  <c r="AX21" i="1"/>
  <c r="AS21" i="1"/>
  <c r="AL21" i="1"/>
  <c r="AM21" i="1" s="1"/>
  <c r="AG21" i="1"/>
  <c r="AE21" i="1" s="1"/>
  <c r="W21" i="1"/>
  <c r="V21" i="1"/>
  <c r="U21" i="1" s="1"/>
  <c r="N21" i="1"/>
  <c r="G21" i="1"/>
  <c r="Y21" i="1" s="1"/>
  <c r="BU20" i="1"/>
  <c r="BT20" i="1"/>
  <c r="BR20" i="1"/>
  <c r="BS20" i="1" s="1"/>
  <c r="BG20" i="1"/>
  <c r="BF20" i="1"/>
  <c r="BE20" i="1"/>
  <c r="BD20" i="1"/>
  <c r="BH20" i="1" s="1"/>
  <c r="BI20" i="1" s="1"/>
  <c r="BC20" i="1"/>
  <c r="AZ20" i="1"/>
  <c r="AX20" i="1"/>
  <c r="AS20" i="1"/>
  <c r="AL20" i="1"/>
  <c r="AM20" i="1" s="1"/>
  <c r="AG20" i="1"/>
  <c r="AE20" i="1" s="1"/>
  <c r="W20" i="1"/>
  <c r="V20" i="1"/>
  <c r="U20" i="1" s="1"/>
  <c r="N20" i="1"/>
  <c r="H20" i="1"/>
  <c r="AV20" i="1" s="1"/>
  <c r="AU31" i="1" l="1"/>
  <c r="AW31" i="1" s="1"/>
  <c r="Q31" i="1"/>
  <c r="AU27" i="1"/>
  <c r="AW27" i="1" s="1"/>
  <c r="Q27" i="1"/>
  <c r="AF20" i="1"/>
  <c r="I20" i="1"/>
  <c r="I21" i="1"/>
  <c r="L21" i="1"/>
  <c r="H21" i="1"/>
  <c r="AV21" i="1" s="1"/>
  <c r="AU23" i="1"/>
  <c r="AW23" i="1" s="1"/>
  <c r="Q23" i="1"/>
  <c r="AY31" i="1"/>
  <c r="AU20" i="1"/>
  <c r="AY20" i="1" s="1"/>
  <c r="Q20" i="1"/>
  <c r="L22" i="1"/>
  <c r="H22" i="1"/>
  <c r="AV22" i="1" s="1"/>
  <c r="G22" i="1"/>
  <c r="AF22" i="1"/>
  <c r="I22" i="1"/>
  <c r="AY23" i="1"/>
  <c r="R25" i="1"/>
  <c r="S25" i="1" s="1"/>
  <c r="AW20" i="1"/>
  <c r="AU22" i="1"/>
  <c r="AW22" i="1" s="1"/>
  <c r="Q22" i="1"/>
  <c r="AY27" i="1"/>
  <c r="G20" i="1"/>
  <c r="L20" i="1"/>
  <c r="AF21" i="1"/>
  <c r="AF24" i="1"/>
  <c r="I24" i="1"/>
  <c r="G24" i="1"/>
  <c r="L24" i="1"/>
  <c r="AY28" i="1"/>
  <c r="BS29" i="1"/>
  <c r="G23" i="1"/>
  <c r="AF23" i="1"/>
  <c r="I25" i="1"/>
  <c r="L25" i="1"/>
  <c r="H25" i="1"/>
  <c r="AV25" i="1" s="1"/>
  <c r="AY25" i="1" s="1"/>
  <c r="L26" i="1"/>
  <c r="H26" i="1"/>
  <c r="AV26" i="1" s="1"/>
  <c r="AY26" i="1" s="1"/>
  <c r="G26" i="1"/>
  <c r="AF28" i="1"/>
  <c r="I28" i="1"/>
  <c r="I29" i="1"/>
  <c r="L29" i="1"/>
  <c r="H29" i="1"/>
  <c r="AV29" i="1" s="1"/>
  <c r="L30" i="1"/>
  <c r="H30" i="1"/>
  <c r="AV30" i="1" s="1"/>
  <c r="AY30" i="1" s="1"/>
  <c r="G30" i="1"/>
  <c r="BS21" i="1"/>
  <c r="AW24" i="1"/>
  <c r="Q24" i="1"/>
  <c r="I26" i="1"/>
  <c r="Q26" i="1"/>
  <c r="AF26" i="1"/>
  <c r="G27" i="1"/>
  <c r="AF27" i="1"/>
  <c r="L28" i="1"/>
  <c r="Q28" i="1"/>
  <c r="I30" i="1"/>
  <c r="Q30" i="1"/>
  <c r="AF30" i="1"/>
  <c r="G31" i="1"/>
  <c r="AF31" i="1"/>
  <c r="R30" i="1" l="1"/>
  <c r="S30" i="1" s="1"/>
  <c r="Q21" i="1"/>
  <c r="AU21" i="1"/>
  <c r="AW21" i="1" s="1"/>
  <c r="Q29" i="1"/>
  <c r="AU29" i="1"/>
  <c r="AW29" i="1" s="1"/>
  <c r="Y24" i="1"/>
  <c r="O24" i="1"/>
  <c r="M24" i="1" s="1"/>
  <c r="P24" i="1" s="1"/>
  <c r="J24" i="1" s="1"/>
  <c r="K24" i="1" s="1"/>
  <c r="Y27" i="1"/>
  <c r="R24" i="1"/>
  <c r="S24" i="1" s="1"/>
  <c r="Y31" i="1"/>
  <c r="R28" i="1"/>
  <c r="S28" i="1" s="1"/>
  <c r="O30" i="1"/>
  <c r="M30" i="1" s="1"/>
  <c r="P30" i="1" s="1"/>
  <c r="J30" i="1" s="1"/>
  <c r="K30" i="1" s="1"/>
  <c r="Y30" i="1"/>
  <c r="Y20" i="1"/>
  <c r="R22" i="1"/>
  <c r="S22" i="1" s="1"/>
  <c r="O22" i="1"/>
  <c r="M22" i="1" s="1"/>
  <c r="P22" i="1" s="1"/>
  <c r="J22" i="1" s="1"/>
  <c r="K22" i="1" s="1"/>
  <c r="Y22" i="1"/>
  <c r="R23" i="1"/>
  <c r="S23" i="1" s="1"/>
  <c r="R27" i="1"/>
  <c r="S27" i="1" s="1"/>
  <c r="R31" i="1"/>
  <c r="S31" i="1" s="1"/>
  <c r="O31" i="1" s="1"/>
  <c r="M31" i="1" s="1"/>
  <c r="P31" i="1" s="1"/>
  <c r="J31" i="1" s="1"/>
  <c r="K31" i="1" s="1"/>
  <c r="T25" i="1"/>
  <c r="X25" i="1" s="1"/>
  <c r="AA25" i="1"/>
  <c r="AB25" i="1" s="1"/>
  <c r="AY29" i="1"/>
  <c r="O25" i="1"/>
  <c r="M25" i="1" s="1"/>
  <c r="P25" i="1" s="1"/>
  <c r="J25" i="1" s="1"/>
  <c r="K25" i="1" s="1"/>
  <c r="R20" i="1"/>
  <c r="S20" i="1" s="1"/>
  <c r="Z25" i="1"/>
  <c r="R26" i="1"/>
  <c r="S26" i="1" s="1"/>
  <c r="O26" i="1"/>
  <c r="M26" i="1" s="1"/>
  <c r="P26" i="1" s="1"/>
  <c r="J26" i="1" s="1"/>
  <c r="K26" i="1" s="1"/>
  <c r="Y26" i="1"/>
  <c r="Y23" i="1"/>
  <c r="AY22" i="1"/>
  <c r="AA20" i="1" l="1"/>
  <c r="T20" i="1"/>
  <c r="X20" i="1" s="1"/>
  <c r="Z20" i="1"/>
  <c r="AA23" i="1"/>
  <c r="AB23" i="1" s="1"/>
  <c r="T23" i="1"/>
  <c r="X23" i="1" s="1"/>
  <c r="Z23" i="1"/>
  <c r="T26" i="1"/>
  <c r="X26" i="1" s="1"/>
  <c r="AA26" i="1"/>
  <c r="AB26" i="1" s="1"/>
  <c r="Z26" i="1"/>
  <c r="O20" i="1"/>
  <c r="M20" i="1" s="1"/>
  <c r="P20" i="1" s="1"/>
  <c r="J20" i="1" s="1"/>
  <c r="K20" i="1" s="1"/>
  <c r="AA27" i="1"/>
  <c r="AB27" i="1" s="1"/>
  <c r="T27" i="1"/>
  <c r="X27" i="1" s="1"/>
  <c r="Z27" i="1"/>
  <c r="T28" i="1"/>
  <c r="X28" i="1" s="1"/>
  <c r="AA28" i="1"/>
  <c r="AB28" i="1" s="1"/>
  <c r="O28" i="1"/>
  <c r="M28" i="1" s="1"/>
  <c r="P28" i="1" s="1"/>
  <c r="J28" i="1" s="1"/>
  <c r="K28" i="1" s="1"/>
  <c r="Z28" i="1"/>
  <c r="T30" i="1"/>
  <c r="X30" i="1" s="1"/>
  <c r="AA30" i="1"/>
  <c r="Z30" i="1"/>
  <c r="AA31" i="1"/>
  <c r="T31" i="1"/>
  <c r="X31" i="1" s="1"/>
  <c r="Z31" i="1"/>
  <c r="AA24" i="1"/>
  <c r="AB24" i="1" s="1"/>
  <c r="T24" i="1"/>
  <c r="X24" i="1" s="1"/>
  <c r="Z24" i="1"/>
  <c r="R21" i="1"/>
  <c r="S21" i="1" s="1"/>
  <c r="O23" i="1"/>
  <c r="M23" i="1" s="1"/>
  <c r="P23" i="1" s="1"/>
  <c r="J23" i="1" s="1"/>
  <c r="K23" i="1" s="1"/>
  <c r="T22" i="1"/>
  <c r="X22" i="1" s="1"/>
  <c r="AA22" i="1"/>
  <c r="Z22" i="1"/>
  <c r="AY21" i="1"/>
  <c r="O27" i="1"/>
  <c r="M27" i="1" s="1"/>
  <c r="P27" i="1" s="1"/>
  <c r="J27" i="1" s="1"/>
  <c r="K27" i="1" s="1"/>
  <c r="R29" i="1"/>
  <c r="S29" i="1" s="1"/>
  <c r="T21" i="1" l="1"/>
  <c r="X21" i="1" s="1"/>
  <c r="AA21" i="1"/>
  <c r="Z21" i="1"/>
  <c r="O21" i="1"/>
  <c r="M21" i="1" s="1"/>
  <c r="P21" i="1" s="1"/>
  <c r="J21" i="1" s="1"/>
  <c r="K21" i="1" s="1"/>
  <c r="AB22" i="1"/>
  <c r="T29" i="1"/>
  <c r="X29" i="1" s="1"/>
  <c r="AA29" i="1"/>
  <c r="AB29" i="1" s="1"/>
  <c r="Z29" i="1"/>
  <c r="O29" i="1"/>
  <c r="M29" i="1" s="1"/>
  <c r="P29" i="1" s="1"/>
  <c r="J29" i="1" s="1"/>
  <c r="K29" i="1" s="1"/>
  <c r="AB30" i="1"/>
  <c r="AB31" i="1"/>
  <c r="AB20" i="1"/>
  <c r="AB21" i="1" l="1"/>
</calcChain>
</file>

<file path=xl/sharedStrings.xml><?xml version="1.0" encoding="utf-8"?>
<sst xmlns="http://schemas.openxmlformats.org/spreadsheetml/2006/main" count="685" uniqueCount="367">
  <si>
    <t>File opened</t>
  </si>
  <si>
    <t>2020-09-14 07:20:21</t>
  </si>
  <si>
    <t>Console s/n</t>
  </si>
  <si>
    <t>68C-811864</t>
  </si>
  <si>
    <t>Console ver</t>
  </si>
  <si>
    <t>Bluestem v.1.4.05</t>
  </si>
  <si>
    <t>Scripts ver</t>
  </si>
  <si>
    <t>2020.04  1.4.05, May 2020</t>
  </si>
  <si>
    <t>Head s/n</t>
  </si>
  <si>
    <t>68H-711854</t>
  </si>
  <si>
    <t>Head ver</t>
  </si>
  <si>
    <t>1.4.2</t>
  </si>
  <si>
    <t>Head cal</t>
  </si>
  <si>
    <t>{"chamberpressurezero": "2.6448", "flowmeterzero": "1.00721", "co2aspan2a": "0.192577", "h2obspanconc2": "0", "co2aspan2b": "0.184993", "h2obspan1": "1.0322", "tbzero": "0.0729084", "co2bspan2a": "0.193642", "h2oaspanconc1": "19.41", "co2bspanconc1": "993", "co2azero": "0.929293", "h2oaspan1": "1.04034", "h2oaspanconc2": "0", "co2bspan2b": "0.185009", "h2obzero": "1.00493", "flowazero": "0.31688", "flowbzero": "0.29228", "co2aspan1": "0.965871", "co2bspan1": "0.960927", "co2aspan2": "-0.0272619", "h2oaspan2": "0", "h2obspan2": "0", "co2bspan2": "-0.0284272", "h2obspan2a": "0.099086", "co2aspanconc2": "298.9", "ssa_ref": "40350.2", "tazero": "0.0108032", "h2obspanconc1": "19.41", "h2oazero": "1.03379", "h2oaspan2a": "0.0983196", "oxygen": "21", "h2oaspan2b": "0.102286", "ssb_ref": "38583.5", "co2bzero": "0.931309", "co2aspanconc1": "993", "h2obspan2b": "0.102276", "co2bspanconc2": "298.9"}</t>
  </si>
  <si>
    <t>Chamber type</t>
  </si>
  <si>
    <t>6800-01A</t>
  </si>
  <si>
    <t>Chamber s/n</t>
  </si>
  <si>
    <t>MPF-831654</t>
  </si>
  <si>
    <t>Chamber rev</t>
  </si>
  <si>
    <t>0</t>
  </si>
  <si>
    <t>Chamber cal</t>
  </si>
  <si>
    <t>Fluorometer</t>
  </si>
  <si>
    <t>Flr. Version</t>
  </si>
  <si>
    <t>07:20:21</t>
  </si>
  <si>
    <t>Stability Definition:	H2O_s (Meas): Slp&lt;0.5 Per=20	H2O_r (Meas): Slp&lt;0.5 Per=20	CO2_s (Meas): Slp&lt;1 Per=20	CO2_r (Meas): Slp&lt;0.1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</si>
  <si>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</si>
  <si>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</si>
  <si>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</si>
  <si>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</si>
  <si>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</si>
  <si>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</si>
  <si>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</si>
  <si>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</si>
  <si>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</si>
  <si>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</si>
  <si>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</si>
  <si>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</si>
  <si>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</si>
  <si>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</si>
  <si>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</si>
  <si>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</si>
  <si>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</si>
  <si>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</si>
  <si>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</si>
  <si>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</si>
  <si>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</si>
  <si>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</si>
  <si>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</si>
  <si>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</si>
  <si>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</si>
  <si>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</si>
  <si>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</si>
  <si>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</si>
  <si>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</si>
  <si>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</si>
  <si>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</si>
  <si>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</si>
  <si>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</si>
  <si>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</si>
  <si>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</si>
  <si>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</si>
  <si>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</si>
  <si>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</si>
  <si>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</si>
  <si>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</si>
  <si>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</si>
  <si>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</si>
  <si>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</si>
  <si>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</si>
  <si>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</si>
  <si>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</si>
  <si>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</si>
  <si>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</si>
  <si>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</si>
  <si>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</si>
  <si>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</si>
  <si>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</si>
  <si>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</si>
  <si>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</si>
  <si>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</si>
  <si>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3.23067 78.3327 381.908 628.775 867.857 1086.98 1228.6 1310.41</t>
  </si>
  <si>
    <t>Fs_true</t>
  </si>
  <si>
    <t>0.526052 101.966 403.858 601.355 800.828 1000.03 1201.21 1400.78</t>
  </si>
  <si>
    <t>leak_wt</t>
  </si>
  <si>
    <t>Sys</t>
  </si>
  <si>
    <t>GasEx</t>
  </si>
  <si>
    <t>Leak</t>
  </si>
  <si>
    <t>FLR</t>
  </si>
  <si>
    <t>MPF</t>
  </si>
  <si>
    <t>LeafQ</t>
  </si>
  <si>
    <t>Meas</t>
  </si>
  <si>
    <t>FlrLS</t>
  </si>
  <si>
    <t>FlrStats</t>
  </si>
  <si>
    <t>MchEvent</t>
  </si>
  <si>
    <t>Stability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</si>
  <si>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</si>
  <si>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</si>
  <si>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</si>
  <si>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</si>
  <si>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</si>
  <si>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</si>
  <si>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</si>
  <si>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</si>
  <si>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</si>
  <si>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</si>
  <si>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</si>
  <si>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</si>
  <si>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</si>
  <si>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</si>
  <si>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</si>
  <si>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</si>
  <si>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</si>
  <si>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</si>
  <si>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</si>
  <si>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</si>
  <si>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</si>
  <si>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</si>
  <si>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</si>
  <si>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</si>
  <si>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</si>
  <si>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</si>
  <si>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</si>
  <si>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</si>
  <si>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</si>
  <si>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</si>
  <si>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</si>
  <si>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</si>
  <si>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</si>
  <si>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</si>
  <si>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</si>
  <si>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</si>
  <si>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</si>
  <si>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</si>
  <si>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</si>
  <si>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</si>
  <si>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</si>
  <si>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</si>
  <si>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</si>
  <si>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</si>
  <si>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</si>
  <si>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</si>
  <si>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</si>
  <si>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</si>
  <si>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</si>
  <si>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</si>
  <si>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</si>
  <si>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</si>
  <si>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</si>
  <si>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</si>
  <si>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</si>
  <si>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</si>
  <si>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</si>
  <si>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</si>
  <si>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</si>
  <si>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</si>
  <si>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</si>
  <si>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</si>
  <si>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</si>
  <si>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</si>
  <si>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</si>
  <si>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</si>
  <si>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</si>
  <si>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</si>
  <si>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</si>
  <si>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Qin</t>
  </si>
  <si>
    <t>Qabs</t>
  </si>
  <si>
    <t>alpha</t>
  </si>
  <si>
    <t>convert</t>
  </si>
  <si>
    <t>S</t>
  </si>
  <si>
    <t>K</t>
  </si>
  <si>
    <t>Geometry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</si>
  <si>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</si>
  <si>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</si>
  <si>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</si>
  <si>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</si>
  <si>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</si>
  <si>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</si>
  <si>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</si>
  <si>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</si>
  <si>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</si>
  <si>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</si>
  <si>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</si>
  <si>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</si>
  <si>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</si>
  <si>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</si>
  <si>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</si>
  <si>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</si>
  <si>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</si>
  <si>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</si>
  <si>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</si>
  <si>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</si>
  <si>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</si>
  <si>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</si>
  <si>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</si>
  <si>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</si>
  <si>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</si>
  <si>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</si>
  <si>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</si>
  <si>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</si>
  <si>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</si>
  <si>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</si>
  <si>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</si>
  <si>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</si>
  <si>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</si>
  <si>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</si>
  <si>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</si>
  <si>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</si>
  <si>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</si>
  <si>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</si>
  <si>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</si>
  <si>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</si>
  <si>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</si>
  <si>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</si>
  <si>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</si>
  <si>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</si>
  <si>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</si>
  <si>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</si>
  <si>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</si>
  <si>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</si>
  <si>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</si>
  <si>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</si>
  <si>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</si>
  <si>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</si>
  <si>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</si>
  <si>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</si>
  <si>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</si>
  <si>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CO2_s:MN</t>
  </si>
  <si>
    <t>CO2_s:SLP</t>
  </si>
  <si>
    <t>CO2_s:SD</t>
  </si>
  <si>
    <t>CO2_s:OK</t>
  </si>
  <si>
    <t>H2O_r:MN</t>
  </si>
  <si>
    <t>H2O_r:SLP</t>
  </si>
  <si>
    <t>H2O_r:SD</t>
  </si>
  <si>
    <t>H2O_r:OK</t>
  </si>
  <si>
    <t>H2O_s:MN</t>
  </si>
  <si>
    <t>H2O_s:SLP</t>
  </si>
  <si>
    <t>H2O_s:SD</t>
  </si>
  <si>
    <t>H2O_s:OK</t>
  </si>
  <si>
    <t>Stable</t>
  </si>
  <si>
    <t>Total</t>
  </si>
  <si>
    <t>State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</si>
  <si>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</si>
  <si>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</si>
  <si>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</si>
  <si>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</si>
  <si>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</si>
  <si>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</si>
  <si>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</si>
  <si>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</si>
  <si>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</si>
  <si>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</si>
  <si>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</si>
  <si>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</si>
  <si>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</si>
  <si>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</si>
  <si>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</si>
  <si>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</si>
  <si>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</si>
  <si>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</si>
  <si>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</si>
  <si>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</si>
  <si>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</si>
  <si>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</si>
  <si>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</si>
  <si>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</si>
  <si>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</si>
  <si>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</si>
  <si>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</si>
  <si>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</si>
  <si>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</si>
  <si>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</si>
  <si>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</si>
  <si>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</si>
  <si>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</si>
  <si>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</si>
  <si>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</si>
  <si>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</si>
  <si>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</si>
  <si>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</si>
  <si>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</si>
  <si>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</si>
  <si>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</si>
  <si>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</si>
  <si>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</si>
  <si>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</si>
  <si>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</si>
  <si>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</si>
  <si>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</si>
  <si>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</si>
  <si>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</si>
  <si>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</si>
  <si>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</si>
  <si>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</si>
  <si>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</si>
  <si>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</si>
  <si>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mol⁻¹ min⁻¹</t>
  </si>
  <si>
    <t>mmol mol⁻¹ min⁻¹</t>
  </si>
  <si>
    <t>min</t>
  </si>
  <si>
    <t>20200914 07:25:00</t>
  </si>
  <si>
    <t>07:25:00</t>
  </si>
  <si>
    <t>MPF-1783-20200911-17_24_17</t>
  </si>
  <si>
    <t>MPF-1784-20200914-07_24_43</t>
  </si>
  <si>
    <t>DARK-1785-20200914-07_24_45</t>
  </si>
  <si>
    <t>0: Broadleaf</t>
  </si>
  <si>
    <t>07:25:19</t>
  </si>
  <si>
    <t>3/4</t>
  </si>
  <si>
    <t>20200914 08:09:57</t>
  </si>
  <si>
    <t>08:09:57</t>
  </si>
  <si>
    <t>MPF-1786-20200914-08_09_39</t>
  </si>
  <si>
    <t>DARK-1787-20200914-08_09_41</t>
  </si>
  <si>
    <t>08:09:31</t>
  </si>
  <si>
    <t>4/4</t>
  </si>
  <si>
    <t>20200914 08:11:27</t>
  </si>
  <si>
    <t>08:11:27</t>
  </si>
  <si>
    <t>MPF-1788-20200914-08_11_09</t>
  </si>
  <si>
    <t>DARK-1789-20200914-08_11_11</t>
  </si>
  <si>
    <t>08:10:58</t>
  </si>
  <si>
    <t>20200914 08:12:59</t>
  </si>
  <si>
    <t>08:12:59</t>
  </si>
  <si>
    <t>MPF-1790-20200914-08_12_41</t>
  </si>
  <si>
    <t>DARK-1791-20200914-08_12_43</t>
  </si>
  <si>
    <t>08:12:32</t>
  </si>
  <si>
    <t>20200914 08:14:29</t>
  </si>
  <si>
    <t>08:14:29</t>
  </si>
  <si>
    <t>MPF-1792-20200914-08_14_11</t>
  </si>
  <si>
    <t>DARK-1793-20200914-08_14_13</t>
  </si>
  <si>
    <t>08:14:00</t>
  </si>
  <si>
    <t>20200914 08:15:55</t>
  </si>
  <si>
    <t>08:15:55</t>
  </si>
  <si>
    <t>MPF-1794-20200914-08_15_37</t>
  </si>
  <si>
    <t>DARK-1795-20200914-08_15_39</t>
  </si>
  <si>
    <t>08:15:27</t>
  </si>
  <si>
    <t>20200914 08:17:23</t>
  </si>
  <si>
    <t>08:17:23</t>
  </si>
  <si>
    <t>MPF-1796-20200914-08_17_05</t>
  </si>
  <si>
    <t>DARK-1797-20200914-08_17_07</t>
  </si>
  <si>
    <t>08:16:55</t>
  </si>
  <si>
    <t>20200914 08:18:43</t>
  </si>
  <si>
    <t>08:18:43</t>
  </si>
  <si>
    <t>MPF-1798-20200914-08_18_25</t>
  </si>
  <si>
    <t>DARK-1799-20200914-08_18_27</t>
  </si>
  <si>
    <t>08:18:16</t>
  </si>
  <si>
    <t>20200914 08:20:14</t>
  </si>
  <si>
    <t>08:20:14</t>
  </si>
  <si>
    <t>MPF-1800-20200914-08_19_56</t>
  </si>
  <si>
    <t>DARK-1801-20200914-08_19_58</t>
  </si>
  <si>
    <t>08:19:44</t>
  </si>
  <si>
    <t>20200914 08:21:39</t>
  </si>
  <si>
    <t>08:21:39</t>
  </si>
  <si>
    <t>MPF-1802-20200914-08_21_21</t>
  </si>
  <si>
    <t>DARK-1803-20200914-08_21_23</t>
  </si>
  <si>
    <t>08:21:09</t>
  </si>
  <si>
    <t>20200914 08:23:08</t>
  </si>
  <si>
    <t>08:23:08</t>
  </si>
  <si>
    <t>MPF-1804-20200914-08_22_50</t>
  </si>
  <si>
    <t>DARK-1805-20200914-08_22_52</t>
  </si>
  <si>
    <t>08:22:42</t>
  </si>
  <si>
    <t>20200914 08:24:35</t>
  </si>
  <si>
    <t>08:24:35</t>
  </si>
  <si>
    <t>MPF-1806-20200914-08_24_17</t>
  </si>
  <si>
    <t>-</t>
  </si>
  <si>
    <t>08:24:10</t>
  </si>
  <si>
    <t>20200914 08:54:09</t>
  </si>
  <si>
    <t>08:54:09</t>
  </si>
  <si>
    <t>MPF-1807-20200914-08_53_52</t>
  </si>
  <si>
    <t>08:54:28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</si>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</sst>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A31"/>
  <sheetViews>
    <sheetView tabSelected="1" topLeftCell="Z12" workbookViewId="0">
      <selection activeCell="AR18" sqref="AR18"/>
    </sheetView>
  </sheetViews>
  <sheetFormatPr defaultRowHeight="14.5" x14ac:dyDescent="0.35"/>
  <sheetData>
    <row r="2" spans="1:183" x14ac:dyDescent="0.35">
      <c r="A2" t="s">
        <v>25</v>
      </c>
      <c r="B2" t="s">
        <v>26</v>
      </c>
      <c r="C2" t="s">
        <v>28</v>
      </c>
    </row>
    <row r="3" spans="1:183" x14ac:dyDescent="0.35">
      <c r="B3" t="s">
        <v>27</v>
      </c>
      <c r="C3" t="s">
        <v>29</v>
      </c>
    </row>
    <row r="4" spans="1:183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183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183" x14ac:dyDescent="0.35">
      <c r="A6" t="s">
        <v>42</v>
      </c>
      <c r="B6" t="s">
        <v>43</v>
      </c>
    </row>
    <row r="7" spans="1:183" x14ac:dyDescent="0.35">
      <c r="B7">
        <v>2</v>
      </c>
    </row>
    <row r="8" spans="1:183" x14ac:dyDescent="0.35">
      <c r="A8" t="s">
        <v>44</v>
      </c>
      <c r="B8" t="s">
        <v>45</v>
      </c>
      <c r="C8" t="s">
        <v>46</v>
      </c>
      <c r="D8" t="s">
        <v>47</v>
      </c>
      <c r="E8" t="s">
        <v>48</v>
      </c>
    </row>
    <row r="9" spans="1:183" x14ac:dyDescent="0.35">
      <c r="B9">
        <v>0</v>
      </c>
      <c r="C9">
        <v>1</v>
      </c>
      <c r="D9">
        <v>0</v>
      </c>
      <c r="E9">
        <v>0</v>
      </c>
    </row>
    <row r="10" spans="1:183" x14ac:dyDescent="0.35">
      <c r="A10" t="s">
        <v>49</v>
      </c>
      <c r="B10" t="s">
        <v>50</v>
      </c>
      <c r="C10" t="s">
        <v>52</v>
      </c>
      <c r="D10" t="s">
        <v>54</v>
      </c>
      <c r="E10" t="s">
        <v>55</v>
      </c>
      <c r="F10" t="s">
        <v>56</v>
      </c>
      <c r="G10" t="s">
        <v>57</v>
      </c>
      <c r="H10" t="s">
        <v>58</v>
      </c>
      <c r="I10" t="s">
        <v>59</v>
      </c>
      <c r="J10" t="s">
        <v>60</v>
      </c>
      <c r="K10" t="s">
        <v>61</v>
      </c>
      <c r="L10" t="s">
        <v>62</v>
      </c>
      <c r="M10" t="s">
        <v>63</v>
      </c>
      <c r="N10" t="s">
        <v>64</v>
      </c>
      <c r="O10" t="s">
        <v>65</v>
      </c>
      <c r="P10" t="s">
        <v>66</v>
      </c>
      <c r="Q10" t="s">
        <v>67</v>
      </c>
    </row>
    <row r="11" spans="1:183" x14ac:dyDescent="0.35">
      <c r="B11" t="s">
        <v>51</v>
      </c>
      <c r="C11" t="s">
        <v>53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183" x14ac:dyDescent="0.35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 t="s">
        <v>73</v>
      </c>
    </row>
    <row r="13" spans="1:183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18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t="s">
        <v>81</v>
      </c>
      <c r="H14" t="s">
        <v>83</v>
      </c>
    </row>
    <row r="15" spans="1:183" x14ac:dyDescent="0.35">
      <c r="B15">
        <v>-6276</v>
      </c>
      <c r="C15">
        <v>6.6</v>
      </c>
      <c r="D15">
        <v>1.7090000000000001E-5</v>
      </c>
      <c r="E15">
        <v>3.11</v>
      </c>
      <c r="F15" t="s">
        <v>80</v>
      </c>
      <c r="G15" t="s">
        <v>82</v>
      </c>
      <c r="H15">
        <v>0</v>
      </c>
    </row>
    <row r="16" spans="1:183" x14ac:dyDescent="0.35">
      <c r="A16" t="s">
        <v>84</v>
      </c>
      <c r="B16" t="s">
        <v>84</v>
      </c>
      <c r="C16" t="s">
        <v>84</v>
      </c>
      <c r="D16" t="s">
        <v>84</v>
      </c>
      <c r="E16" t="s">
        <v>84</v>
      </c>
      <c r="F16" t="s">
        <v>85</v>
      </c>
      <c r="G16" t="s">
        <v>85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86</v>
      </c>
      <c r="AD16" t="s">
        <v>86</v>
      </c>
      <c r="AE16" t="s">
        <v>86</v>
      </c>
      <c r="AF16" t="s">
        <v>86</v>
      </c>
      <c r="AG16" t="s">
        <v>86</v>
      </c>
      <c r="AH16" t="s">
        <v>87</v>
      </c>
      <c r="AI16" t="s">
        <v>87</v>
      </c>
      <c r="AJ16" t="s">
        <v>87</v>
      </c>
      <c r="AK16" t="s">
        <v>87</v>
      </c>
      <c r="AL16" t="s">
        <v>87</v>
      </c>
      <c r="AM16" t="s">
        <v>87</v>
      </c>
      <c r="AN16" t="s">
        <v>87</v>
      </c>
      <c r="AO16" t="s">
        <v>87</v>
      </c>
      <c r="AP16" t="s">
        <v>87</v>
      </c>
      <c r="AQ16" t="s">
        <v>87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87</v>
      </c>
      <c r="AX16" t="s">
        <v>87</v>
      </c>
      <c r="AY16" t="s">
        <v>87</v>
      </c>
      <c r="AZ16" t="s">
        <v>87</v>
      </c>
      <c r="BA16" t="s">
        <v>87</v>
      </c>
      <c r="BB16" t="s">
        <v>87</v>
      </c>
      <c r="BC16" t="s">
        <v>87</v>
      </c>
      <c r="BD16" t="s">
        <v>87</v>
      </c>
      <c r="BE16" t="s">
        <v>87</v>
      </c>
      <c r="BF16" t="s">
        <v>87</v>
      </c>
      <c r="BG16" t="s">
        <v>87</v>
      </c>
      <c r="BH16" t="s">
        <v>87</v>
      </c>
      <c r="BI16" t="s">
        <v>87</v>
      </c>
      <c r="BJ16" t="s">
        <v>88</v>
      </c>
      <c r="BK16" t="s">
        <v>88</v>
      </c>
      <c r="BL16" t="s">
        <v>88</v>
      </c>
      <c r="BM16" t="s">
        <v>88</v>
      </c>
      <c r="BN16" t="s">
        <v>88</v>
      </c>
      <c r="BO16" t="s">
        <v>88</v>
      </c>
      <c r="BP16" t="s">
        <v>88</v>
      </c>
      <c r="BQ16" t="s">
        <v>88</v>
      </c>
      <c r="BR16" t="s">
        <v>89</v>
      </c>
      <c r="BS16" t="s">
        <v>89</v>
      </c>
      <c r="BT16" t="s">
        <v>89</v>
      </c>
      <c r="BU16" t="s">
        <v>89</v>
      </c>
      <c r="BV16" t="s">
        <v>42</v>
      </c>
      <c r="BW16" t="s">
        <v>42</v>
      </c>
      <c r="BX16" t="s">
        <v>42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90</v>
      </c>
      <c r="CP16" t="s">
        <v>90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91</v>
      </c>
      <c r="DC16" t="s">
        <v>91</v>
      </c>
      <c r="DD16" t="s">
        <v>91</v>
      </c>
      <c r="DE16" t="s">
        <v>91</v>
      </c>
      <c r="DF16" t="s">
        <v>91</v>
      </c>
      <c r="DG16" t="s">
        <v>91</v>
      </c>
      <c r="DH16" t="s">
        <v>91</v>
      </c>
      <c r="DI16" t="s">
        <v>92</v>
      </c>
      <c r="DJ16" t="s">
        <v>92</v>
      </c>
      <c r="DK16" t="s">
        <v>92</v>
      </c>
      <c r="DL16" t="s">
        <v>92</v>
      </c>
      <c r="DM16" t="s">
        <v>92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94</v>
      </c>
      <c r="EB16" t="s">
        <v>94</v>
      </c>
      <c r="EC16" t="s">
        <v>94</v>
      </c>
      <c r="ED16" t="s">
        <v>94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95</v>
      </c>
      <c r="EU16" t="s">
        <v>95</v>
      </c>
      <c r="EV16" t="s">
        <v>95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95</v>
      </c>
      <c r="FF16" t="s">
        <v>95</v>
      </c>
      <c r="FG16" t="s">
        <v>95</v>
      </c>
      <c r="FH16" t="s">
        <v>95</v>
      </c>
      <c r="FI16" t="s">
        <v>95</v>
      </c>
      <c r="FJ16" t="s">
        <v>95</v>
      </c>
      <c r="FK16" t="s">
        <v>95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  <c r="FU16" t="s">
        <v>96</v>
      </c>
      <c r="FV16" t="s">
        <v>96</v>
      </c>
      <c r="FW16" t="s">
        <v>96</v>
      </c>
      <c r="FX16" t="s">
        <v>96</v>
      </c>
      <c r="FY16" t="s">
        <v>96</v>
      </c>
      <c r="FZ16" t="s">
        <v>96</v>
      </c>
      <c r="GA16" t="s">
        <v>96</v>
      </c>
    </row>
    <row r="17" spans="1:183" x14ac:dyDescent="0.35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86</v>
      </c>
      <c r="AD17" t="s">
        <v>125</v>
      </c>
      <c r="AE17" t="s">
        <v>126</v>
      </c>
      <c r="AF17" t="s">
        <v>127</v>
      </c>
      <c r="AG17" t="s">
        <v>128</v>
      </c>
      <c r="AH17" t="s">
        <v>129</v>
      </c>
      <c r="AI17" t="s">
        <v>130</v>
      </c>
      <c r="AJ17" t="s">
        <v>131</v>
      </c>
      <c r="AK17" t="s">
        <v>132</v>
      </c>
      <c r="AL17" t="s">
        <v>133</v>
      </c>
      <c r="AM17" t="s">
        <v>134</v>
      </c>
      <c r="AN17" t="s">
        <v>135</v>
      </c>
      <c r="AO17" t="s">
        <v>136</v>
      </c>
      <c r="AP17" t="s">
        <v>137</v>
      </c>
      <c r="AQ17" t="s">
        <v>138</v>
      </c>
      <c r="AR17" t="s">
        <v>366</v>
      </c>
      <c r="AS17" t="s">
        <v>139</v>
      </c>
      <c r="AT17" t="s">
        <v>140</v>
      </c>
      <c r="AU17" t="s">
        <v>141</v>
      </c>
      <c r="AV17" t="s">
        <v>142</v>
      </c>
      <c r="AW17" t="s">
        <v>143</v>
      </c>
      <c r="AX17" t="s">
        <v>144</v>
      </c>
      <c r="AY17" t="s">
        <v>145</v>
      </c>
      <c r="AZ17" t="s">
        <v>146</v>
      </c>
      <c r="BA17" t="s">
        <v>147</v>
      </c>
      <c r="BB17" t="s">
        <v>148</v>
      </c>
      <c r="BC17" t="s">
        <v>149</v>
      </c>
      <c r="BD17" t="s">
        <v>150</v>
      </c>
      <c r="BE17" t="s">
        <v>151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102</v>
      </c>
      <c r="BZ17" t="s">
        <v>171</v>
      </c>
      <c r="CA17" t="s">
        <v>172</v>
      </c>
      <c r="CB17" t="s">
        <v>173</v>
      </c>
      <c r="CC17" t="s">
        <v>174</v>
      </c>
      <c r="CD17" t="s">
        <v>175</v>
      </c>
      <c r="CE17" t="s">
        <v>176</v>
      </c>
      <c r="CF17" t="s">
        <v>177</v>
      </c>
      <c r="CG17" t="s">
        <v>178</v>
      </c>
      <c r="CH17" t="s">
        <v>179</v>
      </c>
      <c r="CI17" t="s">
        <v>180</v>
      </c>
      <c r="CJ17" t="s">
        <v>181</v>
      </c>
      <c r="CK17" t="s">
        <v>182</v>
      </c>
      <c r="CL17" t="s">
        <v>183</v>
      </c>
      <c r="CM17" t="s">
        <v>184</v>
      </c>
      <c r="CN17" t="s">
        <v>185</v>
      </c>
      <c r="CO17" t="s">
        <v>186</v>
      </c>
      <c r="CP17" t="s">
        <v>187</v>
      </c>
      <c r="CQ17" t="s">
        <v>188</v>
      </c>
      <c r="CR17" t="s">
        <v>189</v>
      </c>
      <c r="CS17" t="s">
        <v>190</v>
      </c>
      <c r="CT17" t="s">
        <v>191</v>
      </c>
      <c r="CU17" t="s">
        <v>192</v>
      </c>
      <c r="CV17" t="s">
        <v>193</v>
      </c>
      <c r="CW17" t="s">
        <v>194</v>
      </c>
      <c r="CX17" t="s">
        <v>195</v>
      </c>
      <c r="CY17" t="s">
        <v>196</v>
      </c>
      <c r="CZ17" t="s">
        <v>197</v>
      </c>
      <c r="DA17" t="s">
        <v>198</v>
      </c>
      <c r="DB17" t="s">
        <v>199</v>
      </c>
      <c r="DC17" t="s">
        <v>200</v>
      </c>
      <c r="DD17" t="s">
        <v>201</v>
      </c>
      <c r="DE17" t="s">
        <v>202</v>
      </c>
      <c r="DF17" t="s">
        <v>203</v>
      </c>
      <c r="DG17" t="s">
        <v>204</v>
      </c>
      <c r="DH17" t="s">
        <v>205</v>
      </c>
      <c r="DI17" t="s">
        <v>206</v>
      </c>
      <c r="DJ17" t="s">
        <v>207</v>
      </c>
      <c r="DK17" t="s">
        <v>208</v>
      </c>
      <c r="DL17" t="s">
        <v>209</v>
      </c>
      <c r="DM17" t="s">
        <v>210</v>
      </c>
      <c r="DN17" t="s">
        <v>98</v>
      </c>
      <c r="DO17" t="s">
        <v>101</v>
      </c>
      <c r="DP17" t="s">
        <v>211</v>
      </c>
      <c r="DQ17" t="s">
        <v>212</v>
      </c>
      <c r="DR17" t="s">
        <v>213</v>
      </c>
      <c r="DS17" t="s">
        <v>214</v>
      </c>
      <c r="DT17" t="s">
        <v>215</v>
      </c>
      <c r="DU17" t="s">
        <v>216</v>
      </c>
      <c r="DV17" t="s">
        <v>217</v>
      </c>
      <c r="DW17" t="s">
        <v>218</v>
      </c>
      <c r="DX17" t="s">
        <v>219</v>
      </c>
      <c r="DY17" t="s">
        <v>220</v>
      </c>
      <c r="DZ17" t="s">
        <v>221</v>
      </c>
      <c r="EA17" t="s">
        <v>222</v>
      </c>
      <c r="EB17" t="s">
        <v>223</v>
      </c>
      <c r="EC17" t="s">
        <v>224</v>
      </c>
      <c r="ED17" t="s">
        <v>225</v>
      </c>
      <c r="EE17" t="s">
        <v>226</v>
      </c>
      <c r="EF17" t="s">
        <v>227</v>
      </c>
      <c r="EG17" t="s">
        <v>228</v>
      </c>
      <c r="EH17" t="s">
        <v>229</v>
      </c>
      <c r="EI17" t="s">
        <v>230</v>
      </c>
      <c r="EJ17" t="s">
        <v>231</v>
      </c>
      <c r="EK17" t="s">
        <v>232</v>
      </c>
      <c r="EL17" t="s">
        <v>233</v>
      </c>
      <c r="EM17" t="s">
        <v>234</v>
      </c>
      <c r="EN17" t="s">
        <v>235</v>
      </c>
      <c r="EO17" t="s">
        <v>236</v>
      </c>
      <c r="EP17" t="s">
        <v>237</v>
      </c>
      <c r="EQ17" t="s">
        <v>238</v>
      </c>
      <c r="ER17" t="s">
        <v>239</v>
      </c>
      <c r="ES17" t="s">
        <v>240</v>
      </c>
      <c r="ET17" t="s">
        <v>241</v>
      </c>
      <c r="EU17" t="s">
        <v>242</v>
      </c>
      <c r="EV17" t="s">
        <v>243</v>
      </c>
      <c r="EW17" t="s">
        <v>244</v>
      </c>
      <c r="EX17" t="s">
        <v>245</v>
      </c>
      <c r="EY17" t="s">
        <v>246</v>
      </c>
      <c r="EZ17" t="s">
        <v>247</v>
      </c>
      <c r="FA17" t="s">
        <v>248</v>
      </c>
      <c r="FB17" t="s">
        <v>249</v>
      </c>
      <c r="FC17" t="s">
        <v>250</v>
      </c>
      <c r="FD17" t="s">
        <v>251</v>
      </c>
      <c r="FE17" t="s">
        <v>252</v>
      </c>
      <c r="FF17" t="s">
        <v>253</v>
      </c>
      <c r="FG17" t="s">
        <v>254</v>
      </c>
      <c r="FH17" t="s">
        <v>255</v>
      </c>
      <c r="FI17" t="s">
        <v>256</v>
      </c>
      <c r="FJ17" t="s">
        <v>257</v>
      </c>
      <c r="FK17" t="s">
        <v>258</v>
      </c>
      <c r="FL17" t="s">
        <v>259</v>
      </c>
      <c r="FM17" t="s">
        <v>260</v>
      </c>
      <c r="FN17" t="s">
        <v>261</v>
      </c>
      <c r="FO17" t="s">
        <v>262</v>
      </c>
      <c r="FP17" t="s">
        <v>263</v>
      </c>
      <c r="FQ17" t="s">
        <v>264</v>
      </c>
      <c r="FR17" t="s">
        <v>265</v>
      </c>
      <c r="FS17" t="s">
        <v>266</v>
      </c>
      <c r="FT17" t="s">
        <v>267</v>
      </c>
      <c r="FU17" t="s">
        <v>268</v>
      </c>
      <c r="FV17" t="s">
        <v>269</v>
      </c>
      <c r="FW17" t="s">
        <v>270</v>
      </c>
      <c r="FX17" t="s">
        <v>271</v>
      </c>
      <c r="FY17" t="s">
        <v>272</v>
      </c>
      <c r="FZ17" t="s">
        <v>273</v>
      </c>
      <c r="GA17" t="s">
        <v>274</v>
      </c>
    </row>
    <row r="18" spans="1:183" x14ac:dyDescent="0.35">
      <c r="B18" t="s">
        <v>275</v>
      </c>
      <c r="C18" t="s">
        <v>275</v>
      </c>
      <c r="F18" t="s">
        <v>275</v>
      </c>
      <c r="G18" t="s">
        <v>276</v>
      </c>
      <c r="H18" t="s">
        <v>277</v>
      </c>
      <c r="I18" t="s">
        <v>278</v>
      </c>
      <c r="J18" t="s">
        <v>278</v>
      </c>
      <c r="K18" t="s">
        <v>178</v>
      </c>
      <c r="L18" t="s">
        <v>178</v>
      </c>
      <c r="M18" t="s">
        <v>276</v>
      </c>
      <c r="N18" t="s">
        <v>276</v>
      </c>
      <c r="O18" t="s">
        <v>276</v>
      </c>
      <c r="P18" t="s">
        <v>276</v>
      </c>
      <c r="Q18" t="s">
        <v>279</v>
      </c>
      <c r="R18" t="s">
        <v>280</v>
      </c>
      <c r="S18" t="s">
        <v>280</v>
      </c>
      <c r="T18" t="s">
        <v>281</v>
      </c>
      <c r="U18" t="s">
        <v>282</v>
      </c>
      <c r="V18" t="s">
        <v>281</v>
      </c>
      <c r="W18" t="s">
        <v>281</v>
      </c>
      <c r="X18" t="s">
        <v>281</v>
      </c>
      <c r="Y18" t="s">
        <v>279</v>
      </c>
      <c r="Z18" t="s">
        <v>279</v>
      </c>
      <c r="AA18" t="s">
        <v>279</v>
      </c>
      <c r="AB18" t="s">
        <v>279</v>
      </c>
      <c r="AC18" t="s">
        <v>283</v>
      </c>
      <c r="AD18" t="s">
        <v>282</v>
      </c>
      <c r="AF18" t="s">
        <v>282</v>
      </c>
      <c r="AG18" t="s">
        <v>283</v>
      </c>
      <c r="AN18" t="s">
        <v>277</v>
      </c>
      <c r="AU18" t="s">
        <v>277</v>
      </c>
      <c r="AV18" t="s">
        <v>277</v>
      </c>
      <c r="AW18" t="s">
        <v>277</v>
      </c>
      <c r="AY18" t="s">
        <v>284</v>
      </c>
      <c r="BK18" t="s">
        <v>285</v>
      </c>
      <c r="BL18" t="s">
        <v>285</v>
      </c>
      <c r="BM18" t="s">
        <v>285</v>
      </c>
      <c r="BN18" t="s">
        <v>277</v>
      </c>
      <c r="BP18" t="s">
        <v>286</v>
      </c>
      <c r="BR18" t="s">
        <v>277</v>
      </c>
      <c r="BS18" t="s">
        <v>277</v>
      </c>
      <c r="BU18" t="s">
        <v>287</v>
      </c>
      <c r="BV18" t="s">
        <v>288</v>
      </c>
      <c r="BY18" t="s">
        <v>275</v>
      </c>
      <c r="BZ18" t="s">
        <v>278</v>
      </c>
      <c r="CA18" t="s">
        <v>278</v>
      </c>
      <c r="CB18" t="s">
        <v>289</v>
      </c>
      <c r="CC18" t="s">
        <v>289</v>
      </c>
      <c r="CD18" t="s">
        <v>278</v>
      </c>
      <c r="CE18" t="s">
        <v>289</v>
      </c>
      <c r="CF18" t="s">
        <v>283</v>
      </c>
      <c r="CG18" t="s">
        <v>281</v>
      </c>
      <c r="CH18" t="s">
        <v>281</v>
      </c>
      <c r="CI18" t="s">
        <v>280</v>
      </c>
      <c r="CJ18" t="s">
        <v>280</v>
      </c>
      <c r="CK18" t="s">
        <v>280</v>
      </c>
      <c r="CL18" t="s">
        <v>280</v>
      </c>
      <c r="CM18" t="s">
        <v>280</v>
      </c>
      <c r="CN18" t="s">
        <v>290</v>
      </c>
      <c r="CO18" t="s">
        <v>277</v>
      </c>
      <c r="CP18" t="s">
        <v>277</v>
      </c>
      <c r="CQ18" t="s">
        <v>277</v>
      </c>
      <c r="CV18" t="s">
        <v>277</v>
      </c>
      <c r="CY18" t="s">
        <v>280</v>
      </c>
      <c r="CZ18" t="s">
        <v>280</v>
      </c>
      <c r="DA18" t="s">
        <v>280</v>
      </c>
      <c r="DB18" t="s">
        <v>280</v>
      </c>
      <c r="DC18" t="s">
        <v>280</v>
      </c>
      <c r="DD18" t="s">
        <v>277</v>
      </c>
      <c r="DE18" t="s">
        <v>277</v>
      </c>
      <c r="DF18" t="s">
        <v>277</v>
      </c>
      <c r="DG18" t="s">
        <v>275</v>
      </c>
      <c r="DJ18" t="s">
        <v>291</v>
      </c>
      <c r="DK18" t="s">
        <v>291</v>
      </c>
      <c r="DM18" t="s">
        <v>275</v>
      </c>
      <c r="DN18" t="s">
        <v>292</v>
      </c>
      <c r="DP18" t="s">
        <v>275</v>
      </c>
      <c r="DQ18" t="s">
        <v>275</v>
      </c>
      <c r="DS18" t="s">
        <v>293</v>
      </c>
      <c r="DT18" t="s">
        <v>294</v>
      </c>
      <c r="DU18" t="s">
        <v>293</v>
      </c>
      <c r="DV18" t="s">
        <v>294</v>
      </c>
      <c r="DW18" t="s">
        <v>293</v>
      </c>
      <c r="DX18" t="s">
        <v>294</v>
      </c>
      <c r="DY18" t="s">
        <v>282</v>
      </c>
      <c r="DZ18" t="s">
        <v>282</v>
      </c>
      <c r="EA18" t="s">
        <v>278</v>
      </c>
      <c r="EB18" t="s">
        <v>295</v>
      </c>
      <c r="EC18" t="s">
        <v>278</v>
      </c>
      <c r="EE18" t="s">
        <v>278</v>
      </c>
      <c r="EF18" t="s">
        <v>295</v>
      </c>
      <c r="EG18" t="s">
        <v>278</v>
      </c>
      <c r="EI18" t="s">
        <v>289</v>
      </c>
      <c r="EJ18" t="s">
        <v>296</v>
      </c>
      <c r="EK18" t="s">
        <v>289</v>
      </c>
      <c r="EM18" t="s">
        <v>289</v>
      </c>
      <c r="EN18" t="s">
        <v>296</v>
      </c>
      <c r="EO18" t="s">
        <v>289</v>
      </c>
      <c r="ET18" t="s">
        <v>282</v>
      </c>
      <c r="EU18" t="s">
        <v>282</v>
      </c>
      <c r="EV18" t="s">
        <v>293</v>
      </c>
      <c r="EW18" t="s">
        <v>294</v>
      </c>
      <c r="EX18" t="s">
        <v>294</v>
      </c>
      <c r="FB18" t="s">
        <v>294</v>
      </c>
      <c r="FF18" t="s">
        <v>278</v>
      </c>
      <c r="FG18" t="s">
        <v>278</v>
      </c>
      <c r="FH18" t="s">
        <v>289</v>
      </c>
      <c r="FI18" t="s">
        <v>289</v>
      </c>
      <c r="FJ18" t="s">
        <v>297</v>
      </c>
      <c r="FK18" t="s">
        <v>297</v>
      </c>
      <c r="FM18" t="s">
        <v>283</v>
      </c>
      <c r="FN18" t="s">
        <v>283</v>
      </c>
      <c r="FO18" t="s">
        <v>280</v>
      </c>
      <c r="FP18" t="s">
        <v>280</v>
      </c>
      <c r="FQ18" t="s">
        <v>280</v>
      </c>
      <c r="FR18" t="s">
        <v>280</v>
      </c>
      <c r="FS18" t="s">
        <v>280</v>
      </c>
      <c r="FT18" t="s">
        <v>282</v>
      </c>
      <c r="FU18" t="s">
        <v>282</v>
      </c>
      <c r="FV18" t="s">
        <v>282</v>
      </c>
      <c r="FW18" t="s">
        <v>280</v>
      </c>
      <c r="FX18" t="s">
        <v>278</v>
      </c>
      <c r="FY18" t="s">
        <v>289</v>
      </c>
      <c r="FZ18" t="s">
        <v>282</v>
      </c>
      <c r="GA18" t="s">
        <v>282</v>
      </c>
    </row>
    <row r="19" spans="1:183" x14ac:dyDescent="0.35">
      <c r="A19">
        <v>1</v>
      </c>
      <c r="B19">
        <v>1600086300.5999999</v>
      </c>
      <c r="C19">
        <v>0</v>
      </c>
      <c r="D19" t="s">
        <v>298</v>
      </c>
      <c r="E19" t="s">
        <v>299</v>
      </c>
      <c r="F19">
        <v>1600086300.5999999</v>
      </c>
      <c r="G19">
        <v>2.2527273076494267E-3</v>
      </c>
      <c r="H19">
        <v>3.9390896598704117</v>
      </c>
      <c r="I19">
        <v>394.19099999999997</v>
      </c>
      <c r="J19">
        <v>350.88796677628909</v>
      </c>
      <c r="K19">
        <v>35.873907099738993</v>
      </c>
      <c r="L19">
        <v>40.301100785736004</v>
      </c>
      <c r="M19">
        <v>0.18169334805606221</v>
      </c>
      <c r="N19">
        <v>2.9622371890768369</v>
      </c>
      <c r="O19">
        <v>0.17572138277131577</v>
      </c>
      <c r="P19">
        <v>0.11034606981434476</v>
      </c>
      <c r="Q19">
        <v>16.495764860815115</v>
      </c>
      <c r="R19">
        <v>21.955468118974981</v>
      </c>
      <c r="S19">
        <v>22.002099999999999</v>
      </c>
      <c r="T19">
        <v>2.6538467039370137</v>
      </c>
      <c r="U19">
        <v>50.225333757952939</v>
      </c>
      <c r="V19">
        <v>1.3689600714400001</v>
      </c>
      <c r="W19">
        <v>2.7256365841933938</v>
      </c>
      <c r="X19">
        <v>1.2848866324970136</v>
      </c>
      <c r="Y19">
        <v>-99.345274267339718</v>
      </c>
      <c r="Z19">
        <v>70.012537578364814</v>
      </c>
      <c r="AA19">
        <v>4.8608307660132484</v>
      </c>
      <c r="AB19">
        <v>-7.9761410621465387</v>
      </c>
      <c r="AC19">
        <v>27</v>
      </c>
      <c r="AD19">
        <v>5</v>
      </c>
      <c r="AE19">
        <v>1</v>
      </c>
      <c r="AF19">
        <v>0</v>
      </c>
      <c r="AG19">
        <v>54705.833480832975</v>
      </c>
      <c r="AH19" t="s">
        <v>300</v>
      </c>
      <c r="AI19">
        <v>10317.799999999999</v>
      </c>
      <c r="AJ19">
        <v>758.94200000000001</v>
      </c>
      <c r="AK19">
        <v>3373.87</v>
      </c>
      <c r="AL19">
        <v>2614.9279999999999</v>
      </c>
      <c r="AM19">
        <v>0.77505298070168682</v>
      </c>
      <c r="AN19">
        <v>-1.30937008597824</v>
      </c>
      <c r="AO19" t="s">
        <v>301</v>
      </c>
      <c r="AP19">
        <v>10348.6</v>
      </c>
      <c r="AQ19">
        <v>830.67303846153902</v>
      </c>
      <c r="AR19">
        <v>2809.38</v>
      </c>
      <c r="AS19">
        <v>0.70432158039797432</v>
      </c>
      <c r="AT19">
        <v>0.5</v>
      </c>
      <c r="AU19">
        <v>84.293939658397974</v>
      </c>
      <c r="AV19">
        <v>3.9390896598704117</v>
      </c>
      <c r="AW19">
        <v>29.685020399087172</v>
      </c>
      <c r="AX19">
        <v>0.73646142565263506</v>
      </c>
      <c r="AY19">
        <v>6.2263785120473508E-2</v>
      </c>
      <c r="AZ19">
        <v>0.20093045440631022</v>
      </c>
      <c r="BA19" t="s">
        <v>302</v>
      </c>
      <c r="BB19">
        <v>740.38</v>
      </c>
      <c r="BC19">
        <v>2069</v>
      </c>
      <c r="BD19">
        <v>0.95635909209205472</v>
      </c>
      <c r="BE19">
        <v>0.2143505386388404</v>
      </c>
      <c r="BF19">
        <v>0.9650167240065104</v>
      </c>
      <c r="BG19">
        <v>0.21587210049378025</v>
      </c>
      <c r="BH19">
        <v>0.85240414918787533</v>
      </c>
      <c r="BI19">
        <v>0.14759585081212467</v>
      </c>
      <c r="BJ19">
        <v>1784</v>
      </c>
      <c r="BK19">
        <v>300</v>
      </c>
      <c r="BL19">
        <v>300</v>
      </c>
      <c r="BM19">
        <v>300</v>
      </c>
      <c r="BN19">
        <v>10348.6</v>
      </c>
      <c r="BO19">
        <v>2808.27</v>
      </c>
      <c r="BP19">
        <v>-8.5022099999999996E-3</v>
      </c>
      <c r="BQ19">
        <v>-17.23</v>
      </c>
      <c r="BR19">
        <v>100.011</v>
      </c>
      <c r="BS19">
        <v>84.293939658397974</v>
      </c>
      <c r="BT19">
        <v>0.84284668344880043</v>
      </c>
      <c r="BU19">
        <v>0.195693366897601</v>
      </c>
      <c r="BV19">
        <v>6</v>
      </c>
      <c r="BW19">
        <v>0.5</v>
      </c>
      <c r="BX19" t="s">
        <v>303</v>
      </c>
      <c r="BY19">
        <v>1600086300.5999999</v>
      </c>
      <c r="BZ19">
        <v>394.19099999999997</v>
      </c>
      <c r="CA19">
        <v>399.98399999999998</v>
      </c>
      <c r="CB19">
        <v>13.39</v>
      </c>
      <c r="CC19">
        <v>10.7227</v>
      </c>
      <c r="CD19">
        <v>395.97300000000001</v>
      </c>
      <c r="CE19">
        <v>13.486599999999999</v>
      </c>
      <c r="CF19">
        <v>499.95800000000003</v>
      </c>
      <c r="CG19">
        <v>102.137</v>
      </c>
      <c r="CH19">
        <v>0.100496</v>
      </c>
      <c r="CI19">
        <v>22.4405</v>
      </c>
      <c r="CJ19">
        <v>22.002099999999999</v>
      </c>
      <c r="CK19">
        <v>999.9</v>
      </c>
      <c r="CL19">
        <v>0</v>
      </c>
      <c r="CM19">
        <v>0</v>
      </c>
      <c r="CN19">
        <v>9974.3799999999992</v>
      </c>
      <c r="CO19">
        <v>0</v>
      </c>
      <c r="CP19">
        <v>1.5289399999999999E-3</v>
      </c>
      <c r="CQ19">
        <v>100.011</v>
      </c>
      <c r="CR19">
        <v>0.90012899999999996</v>
      </c>
      <c r="CS19">
        <v>9.9870899999999999E-2</v>
      </c>
      <c r="CT19">
        <v>0</v>
      </c>
      <c r="CU19">
        <v>829.399</v>
      </c>
      <c r="CV19">
        <v>5.0011200000000002</v>
      </c>
      <c r="CW19">
        <v>737.99300000000005</v>
      </c>
      <c r="CX19">
        <v>930.77099999999996</v>
      </c>
      <c r="CY19">
        <v>28.937000000000001</v>
      </c>
      <c r="CZ19">
        <v>34.186999999999998</v>
      </c>
      <c r="DA19">
        <v>31.312000000000001</v>
      </c>
      <c r="DB19">
        <v>34.5</v>
      </c>
      <c r="DC19">
        <v>32</v>
      </c>
      <c r="DD19">
        <v>85.52</v>
      </c>
      <c r="DE19">
        <v>9.49</v>
      </c>
      <c r="DF19">
        <v>0</v>
      </c>
      <c r="DG19">
        <v>1600086282.8</v>
      </c>
      <c r="DH19">
        <v>0</v>
      </c>
      <c r="DI19">
        <v>830.67303846153902</v>
      </c>
      <c r="DJ19">
        <v>-12.4193162553526</v>
      </c>
      <c r="DK19">
        <v>-9.9261880396851598</v>
      </c>
      <c r="DL19">
        <v>739.26603846153796</v>
      </c>
      <c r="DM19">
        <v>15</v>
      </c>
      <c r="DN19">
        <v>1600086319.5999999</v>
      </c>
      <c r="DO19" t="s">
        <v>304</v>
      </c>
      <c r="DP19">
        <v>1600086319.5999999</v>
      </c>
      <c r="DQ19">
        <v>1600086103.0999999</v>
      </c>
      <c r="DR19">
        <v>3</v>
      </c>
      <c r="DS19">
        <v>-7.0999999999999994E-2</v>
      </c>
      <c r="DT19">
        <v>-6.0000000000000001E-3</v>
      </c>
      <c r="DU19">
        <v>-1.782</v>
      </c>
      <c r="DV19">
        <v>-9.7000000000000003E-2</v>
      </c>
      <c r="DW19">
        <v>400</v>
      </c>
      <c r="DX19">
        <v>10</v>
      </c>
      <c r="DY19">
        <v>0.21</v>
      </c>
      <c r="DZ19">
        <v>0.1</v>
      </c>
      <c r="EA19">
        <v>400.01124390243899</v>
      </c>
      <c r="EB19">
        <v>-6.3031358884681199E-2</v>
      </c>
      <c r="EC19">
        <v>2.4265583866467599E-2</v>
      </c>
      <c r="ED19">
        <v>1</v>
      </c>
      <c r="EE19">
        <v>394.47029268292698</v>
      </c>
      <c r="EF19">
        <v>-1.30871080139388</v>
      </c>
      <c r="EG19">
        <v>0.130442444817151</v>
      </c>
      <c r="EH19">
        <v>0</v>
      </c>
      <c r="EI19">
        <v>10.702185365853699</v>
      </c>
      <c r="EJ19">
        <v>0.104435540069675</v>
      </c>
      <c r="EK19">
        <v>1.03124968227781E-2</v>
      </c>
      <c r="EL19">
        <v>1</v>
      </c>
      <c r="EM19">
        <v>13.3766219512195</v>
      </c>
      <c r="EN19">
        <v>7.0593031358877706E-2</v>
      </c>
      <c r="EO19">
        <v>6.9918249194997903E-3</v>
      </c>
      <c r="EP19">
        <v>1</v>
      </c>
      <c r="EQ19">
        <v>3</v>
      </c>
      <c r="ER19">
        <v>4</v>
      </c>
      <c r="ES19" t="s">
        <v>305</v>
      </c>
      <c r="ET19">
        <v>100</v>
      </c>
      <c r="EU19">
        <v>100</v>
      </c>
      <c r="EV19">
        <v>-1.782</v>
      </c>
      <c r="EW19">
        <v>-9.6600000000000005E-2</v>
      </c>
      <c r="EX19">
        <v>-1.71074999999996</v>
      </c>
      <c r="EY19">
        <v>0</v>
      </c>
      <c r="EZ19">
        <v>0</v>
      </c>
      <c r="FA19">
        <v>0</v>
      </c>
      <c r="FB19">
        <v>-9.6620000000001496E-2</v>
      </c>
      <c r="FC19">
        <v>0</v>
      </c>
      <c r="FD19">
        <v>0</v>
      </c>
      <c r="FE19">
        <v>0</v>
      </c>
      <c r="FF19">
        <v>-1</v>
      </c>
      <c r="FG19">
        <v>-1</v>
      </c>
      <c r="FH19">
        <v>-1</v>
      </c>
      <c r="FI19">
        <v>-1</v>
      </c>
      <c r="FJ19">
        <v>3.2</v>
      </c>
      <c r="FK19">
        <v>3.3</v>
      </c>
      <c r="FL19">
        <v>2</v>
      </c>
      <c r="FM19">
        <v>468.58300000000003</v>
      </c>
      <c r="FN19">
        <v>546.32100000000003</v>
      </c>
      <c r="FO19">
        <v>21.650600000000001</v>
      </c>
      <c r="FP19">
        <v>23.260400000000001</v>
      </c>
      <c r="FQ19">
        <v>30.000699999999998</v>
      </c>
      <c r="FR19">
        <v>22.989000000000001</v>
      </c>
      <c r="FS19">
        <v>22.9162</v>
      </c>
      <c r="FT19">
        <v>20.280100000000001</v>
      </c>
      <c r="FU19">
        <v>-30</v>
      </c>
      <c r="FV19">
        <v>-30</v>
      </c>
      <c r="FW19">
        <v>21.65</v>
      </c>
      <c r="FX19">
        <v>400</v>
      </c>
      <c r="FY19">
        <v>0</v>
      </c>
      <c r="FZ19">
        <v>102.574</v>
      </c>
      <c r="GA19">
        <v>102.82599999999999</v>
      </c>
    </row>
    <row r="20" spans="1:183" x14ac:dyDescent="0.35">
      <c r="A20">
        <v>2</v>
      </c>
      <c r="B20">
        <v>1600088997</v>
      </c>
      <c r="C20">
        <v>2696.4000000953702</v>
      </c>
      <c r="D20" t="s">
        <v>306</v>
      </c>
      <c r="E20" t="s">
        <v>307</v>
      </c>
      <c r="F20">
        <v>1600088997</v>
      </c>
      <c r="G20">
        <f t="shared" ref="G20:G31" si="0">CF20*AE20*(CB20-CC20)/(100*BV20*(1000-AE20*CB20))</f>
        <v>4.3327257070644928E-3</v>
      </c>
      <c r="H20">
        <f t="shared" ref="H20:H31" si="1">CF20*AE20*(CA20-BZ20*(1000-AE20*CC20)/(1000-AE20*CB20))/(100*BV20)</f>
        <v>23.711171754259396</v>
      </c>
      <c r="I20">
        <f t="shared" ref="I20:I31" si="2">BZ20 - IF(AE20&gt;1, H20*BV20*100/(AG20*CN20), 0)</f>
        <v>369.59</v>
      </c>
      <c r="J20">
        <f t="shared" ref="J20:J31" si="3">((P20-G20/2)*I20-H20)/(P20+G20/2)</f>
        <v>262.78160668685513</v>
      </c>
      <c r="K20">
        <f t="shared" ref="K20:K31" si="4">J20*(CG20+CH20)/1000</f>
        <v>26.869346466947725</v>
      </c>
      <c r="L20">
        <f t="shared" ref="L20:L31" si="5">(BZ20 - IF(AE20&gt;1, H20*BV20*100/(AG20*CN20), 0))*(CG20+CH20)/1000</f>
        <v>37.790475086611004</v>
      </c>
      <c r="M20">
        <f t="shared" ref="M20:M31" si="6">2/((1/O20-1/N20)+SIGN(O20)*SQRT((1/O20-1/N20)*(1/O20-1/N20) + 4*BW20/((BW20+1)*(BW20+1))*(2*1/O20*1/N20-1/N20*1/N20)))</f>
        <v>0.39963836956175547</v>
      </c>
      <c r="N20">
        <f t="shared" ref="N20:N31" si="7">IF(LEFT(BX20,1)&lt;&gt;"0",IF(LEFT(BX20,1)="1",3,$B$7),$D$5+$E$5*(CN20*CG20/($K$5*1000))+$F$5*(CN20*CG20/($K$5*1000))*MAX(MIN(BV20,$J$5),$I$5)*MAX(MIN(BV20,$J$5),$I$5)+$G$5*MAX(MIN(BV20,$J$5),$I$5)*(CN20*CG20/($K$5*1000))+$H$5*(CN20*CG20/($K$5*1000))*(CN20*CG20/($K$5*1000)))</f>
        <v>2.9713999618983276</v>
      </c>
      <c r="O20">
        <f t="shared" ref="O20:O31" si="8">G20*(1000-(1000*0.61365*EXP(17.502*S20/(240.97+S20))/(CG20+CH20)+CB20)/2)/(1000*0.61365*EXP(17.502*S20/(240.97+S20))/(CG20+CH20)-CB20)</f>
        <v>0.37199955259404882</v>
      </c>
      <c r="P20">
        <f t="shared" ref="P20:P31" si="9">1/((BW20+1)/(M20/1.6)+1/(N20/1.37)) + BW20/((BW20+1)/(M20/1.6) + BW20/(N20/1.37))</f>
        <v>0.23482347533382084</v>
      </c>
      <c r="Q20">
        <f t="shared" ref="Q20:Q31" si="10">(BS20*BU20)</f>
        <v>209.72028124116841</v>
      </c>
      <c r="R20">
        <f t="shared" ref="R20:R31" si="11">(CI20+(Q20+2*0.95*0.0000000567*(((CI20+$B$9)+273)^4-(CI20+273)^4)-44100*G20)/(1.84*29.3*N20+8*0.95*0.0000000567*(CI20+273)^3))</f>
        <v>24.771391842311736</v>
      </c>
      <c r="S20">
        <f t="shared" ref="S20:S31" si="12">($C$9*CJ20+$D$9*CK20+$E$9*R20)</f>
        <v>24.2224</v>
      </c>
      <c r="T20">
        <f t="shared" ref="T20:T31" si="13">0.61365*EXP(17.502*S20/(240.97+S20))</f>
        <v>3.0352204655966526</v>
      </c>
      <c r="U20">
        <f t="shared" ref="U20:U31" si="14">(V20/W20*100)</f>
        <v>60.099823994910061</v>
      </c>
      <c r="V20">
        <f t="shared" ref="V20:V31" si="15">CB20*(CG20+CH20)/1000</f>
        <v>1.8728877244147202</v>
      </c>
      <c r="W20">
        <f t="shared" ref="W20:W31" si="16">0.61365*EXP(17.502*CI20/(240.97+CI20))</f>
        <v>3.1162948573249358</v>
      </c>
      <c r="X20">
        <f t="shared" ref="X20:X31" si="17">(T20-CB20*(CG20+CH20)/1000)</f>
        <v>1.1623327411819324</v>
      </c>
      <c r="Y20">
        <f t="shared" ref="Y20:Y31" si="18">(-G20*44100)</f>
        <v>-191.07320368154413</v>
      </c>
      <c r="Z20">
        <f t="shared" ref="Z20:Z31" si="19">2*29.3*N20*0.92*(CI20-S20)</f>
        <v>70.533468722603416</v>
      </c>
      <c r="AA20">
        <f t="shared" ref="AA20:AA31" si="20">2*0.95*0.0000000567*(((CI20+$B$9)+273)^4-(S20+273)^4)</f>
        <v>4.9929229208280317</v>
      </c>
      <c r="AB20">
        <f t="shared" ref="AB20:AB31" si="21">Q20+AA20+Y20+Z20</f>
        <v>94.173469203055717</v>
      </c>
      <c r="AC20">
        <v>13</v>
      </c>
      <c r="AD20">
        <v>3</v>
      </c>
      <c r="AE20">
        <f t="shared" ref="AE20:AE31" si="22">IF(AC20*$H$15&gt;=AG20,1,(AG20/(AG20-AC20*$H$15)))</f>
        <v>1</v>
      </c>
      <c r="AF20">
        <f t="shared" ref="AF20:AF31" si="23">(AE20-1)*100</f>
        <v>0</v>
      </c>
      <c r="AG20">
        <f t="shared" ref="AG20:AG31" si="24">MAX(0,($B$15+$C$15*CN20)/(1+$D$15*CN20)*CG20/(CI20+273)*$E$15)</f>
        <v>54568.643477158657</v>
      </c>
      <c r="AH20" t="s">
        <v>300</v>
      </c>
      <c r="AI20">
        <v>10317.799999999999</v>
      </c>
      <c r="AJ20">
        <v>758.94200000000001</v>
      </c>
      <c r="AK20">
        <v>3373.87</v>
      </c>
      <c r="AL20">
        <f t="shared" ref="AL20:AL31" si="25">AK20-AJ20</f>
        <v>2614.9279999999999</v>
      </c>
      <c r="AM20">
        <f t="shared" ref="AM20:AM31" si="26">AL20/AK20</f>
        <v>0.77505298070168682</v>
      </c>
      <c r="AN20">
        <v>-1.30937008597824</v>
      </c>
      <c r="AO20" t="s">
        <v>308</v>
      </c>
      <c r="AP20">
        <v>10318.6</v>
      </c>
      <c r="AQ20">
        <v>861.83338461538403</v>
      </c>
      <c r="AR20">
        <v>1271.8</v>
      </c>
      <c r="AS20">
        <f t="shared" ref="AS20:AS31" si="27">1-AQ20/AR20</f>
        <v>0.32235148245370027</v>
      </c>
      <c r="AT20">
        <v>0.5</v>
      </c>
      <c r="AU20">
        <f t="shared" ref="AU20:AU31" si="28">BS20</f>
        <v>1093.1288989622058</v>
      </c>
      <c r="AV20">
        <f t="shared" ref="AV20:AV31" si="29">H20</f>
        <v>23.711171754259396</v>
      </c>
      <c r="AW20">
        <f t="shared" ref="AW20:AW31" si="30">AS20*AT20*AU20</f>
        <v>176.18586054672409</v>
      </c>
      <c r="AX20">
        <f t="shared" ref="AX20:AX31" si="31">BC20/AR20</f>
        <v>0.51722755150180844</v>
      </c>
      <c r="AY20">
        <f t="shared" ref="AY20:AY31" si="32">(AV20-AN20)/AU20</f>
        <v>2.2888921758441871E-2</v>
      </c>
      <c r="AZ20">
        <f t="shared" ref="AZ20:AZ31" si="33">(AK20-AR20)/AR20</f>
        <v>1.6528306337474443</v>
      </c>
      <c r="BA20" t="s">
        <v>309</v>
      </c>
      <c r="BB20">
        <v>613.99</v>
      </c>
      <c r="BC20">
        <f t="shared" ref="BC20:BC31" si="34">AR20-BB20</f>
        <v>657.81</v>
      </c>
      <c r="BD20">
        <f t="shared" ref="BD20:BD31" si="35">(AR20-AQ20)/(AR20-BB20)</f>
        <v>0.62322952734773862</v>
      </c>
      <c r="BE20">
        <f t="shared" ref="BE20:BE31" si="36">(AK20-AR20)/(AK20-BB20)</f>
        <v>0.76165268055132818</v>
      </c>
      <c r="BF20">
        <f t="shared" ref="BF20:BF31" si="37">(AR20-AQ20)/(AR20-AJ20)</f>
        <v>0.79937646558036723</v>
      </c>
      <c r="BG20">
        <f t="shared" ref="BG20:BG31" si="38">(AK20-AR20)/(AK20-AJ20)</f>
        <v>0.80387299382621613</v>
      </c>
      <c r="BH20">
        <f t="shared" ref="BH20:BH31" si="39">(BD20*BB20/AQ20)</f>
        <v>0.44400310353144273</v>
      </c>
      <c r="BI20">
        <f t="shared" ref="BI20:BI31" si="40">(1-BH20)</f>
        <v>0.55599689646855732</v>
      </c>
      <c r="BJ20">
        <v>1786</v>
      </c>
      <c r="BK20">
        <v>300</v>
      </c>
      <c r="BL20">
        <v>300</v>
      </c>
      <c r="BM20">
        <v>300</v>
      </c>
      <c r="BN20">
        <v>10318.6</v>
      </c>
      <c r="BO20">
        <v>1208.48</v>
      </c>
      <c r="BP20">
        <v>-7.4533999999999998E-3</v>
      </c>
      <c r="BQ20">
        <v>1.64</v>
      </c>
      <c r="BR20">
        <f t="shared" ref="BR20:BR31" si="41">$B$13*CO20+$C$13*CP20+$F$13*CQ20*(1-CT20)</f>
        <v>1299.9100000000001</v>
      </c>
      <c r="BS20">
        <f t="shared" ref="BS20:BS31" si="42">BR20*BT20</f>
        <v>1093.1288989622058</v>
      </c>
      <c r="BT20">
        <f t="shared" ref="BT20:BT31" si="43">($B$13*$D$11+$C$13*$D$11+$F$13*((DD20+CV20)/MAX(DD20+CV20+DE20, 0.1)*$I$11+DE20/MAX(DD20+CV20+DE20, 0.1)*$J$11))/($B$13+$C$13+$F$13)</f>
        <v>0.84092660181259149</v>
      </c>
      <c r="BU20">
        <f t="shared" ref="BU20:BU31" si="44">($B$13*$K$11+$C$13*$K$11+$F$13*((DD20+CV20)/MAX(DD20+CV20+DE20, 0.1)*$P$11+DE20/MAX(DD20+CV20+DE20, 0.1)*$Q$11))/($B$13+$C$13+$F$13)</f>
        <v>0.19185320362518324</v>
      </c>
      <c r="BV20">
        <v>6</v>
      </c>
      <c r="BW20">
        <v>0.5</v>
      </c>
      <c r="BX20" t="s">
        <v>303</v>
      </c>
      <c r="BY20">
        <v>1600088997</v>
      </c>
      <c r="BZ20">
        <v>369.59</v>
      </c>
      <c r="CA20">
        <v>399.96300000000002</v>
      </c>
      <c r="CB20">
        <v>18.316800000000001</v>
      </c>
      <c r="CC20">
        <v>13.213100000000001</v>
      </c>
      <c r="CD20">
        <v>371.76600000000002</v>
      </c>
      <c r="CE20">
        <v>18.438199999999998</v>
      </c>
      <c r="CF20">
        <v>500.03300000000002</v>
      </c>
      <c r="CG20">
        <v>102.15</v>
      </c>
      <c r="CH20">
        <v>9.9722900000000003E-2</v>
      </c>
      <c r="CI20">
        <v>24.662700000000001</v>
      </c>
      <c r="CJ20">
        <v>24.2224</v>
      </c>
      <c r="CK20">
        <v>999.9</v>
      </c>
      <c r="CL20">
        <v>0</v>
      </c>
      <c r="CM20">
        <v>0</v>
      </c>
      <c r="CN20">
        <v>10025</v>
      </c>
      <c r="CO20">
        <v>0</v>
      </c>
      <c r="CP20">
        <v>1.5289399999999999E-3</v>
      </c>
      <c r="CQ20">
        <v>1299.9100000000001</v>
      </c>
      <c r="CR20">
        <v>0.96899100000000005</v>
      </c>
      <c r="CS20">
        <v>3.1009100000000001E-2</v>
      </c>
      <c r="CT20">
        <v>0</v>
      </c>
      <c r="CU20">
        <v>862.04499999999996</v>
      </c>
      <c r="CV20">
        <v>5.0011200000000002</v>
      </c>
      <c r="CW20">
        <v>11195.7</v>
      </c>
      <c r="CX20">
        <v>12847.7</v>
      </c>
      <c r="CY20">
        <v>39.875</v>
      </c>
      <c r="CZ20">
        <v>42.5</v>
      </c>
      <c r="DA20">
        <v>41.311999999999998</v>
      </c>
      <c r="DB20">
        <v>41.811999999999998</v>
      </c>
      <c r="DC20">
        <v>41.436999999999998</v>
      </c>
      <c r="DD20">
        <v>1254.76</v>
      </c>
      <c r="DE20">
        <v>40.15</v>
      </c>
      <c r="DF20">
        <v>0</v>
      </c>
      <c r="DG20">
        <v>2696</v>
      </c>
      <c r="DH20">
        <v>0</v>
      </c>
      <c r="DI20">
        <v>861.83338461538403</v>
      </c>
      <c r="DJ20">
        <v>-0.73107692913129096</v>
      </c>
      <c r="DK20">
        <v>-15.0598291067329</v>
      </c>
      <c r="DL20">
        <v>11198.5653846154</v>
      </c>
      <c r="DM20">
        <v>15</v>
      </c>
      <c r="DN20">
        <v>1600088971</v>
      </c>
      <c r="DO20" t="s">
        <v>310</v>
      </c>
      <c r="DP20">
        <v>1600088965</v>
      </c>
      <c r="DQ20">
        <v>1600088971</v>
      </c>
      <c r="DR20">
        <v>4</v>
      </c>
      <c r="DS20">
        <v>-0.39400000000000002</v>
      </c>
      <c r="DT20">
        <v>-2.5000000000000001E-2</v>
      </c>
      <c r="DU20">
        <v>-2.1760000000000002</v>
      </c>
      <c r="DV20">
        <v>-0.121</v>
      </c>
      <c r="DW20">
        <v>400</v>
      </c>
      <c r="DX20">
        <v>13</v>
      </c>
      <c r="DY20">
        <v>0.06</v>
      </c>
      <c r="DZ20">
        <v>0.01</v>
      </c>
      <c r="EA20">
        <v>399.99667499999998</v>
      </c>
      <c r="EB20">
        <v>3.3962476547217797E-2</v>
      </c>
      <c r="EC20">
        <v>3.0103477789118E-2</v>
      </c>
      <c r="ED20">
        <v>1</v>
      </c>
      <c r="EE20">
        <v>369.61982499999999</v>
      </c>
      <c r="EF20">
        <v>-0.96300562851872995</v>
      </c>
      <c r="EG20">
        <v>0.20332165249918299</v>
      </c>
      <c r="EH20">
        <v>1</v>
      </c>
      <c r="EI20">
        <v>13.207504999999999</v>
      </c>
      <c r="EJ20">
        <v>3.1740337711052703E-2</v>
      </c>
      <c r="EK20">
        <v>3.1093367459958301E-3</v>
      </c>
      <c r="EL20">
        <v>1</v>
      </c>
      <c r="EM20">
        <v>18.299385000000001</v>
      </c>
      <c r="EN20">
        <v>0.19011106941834699</v>
      </c>
      <c r="EO20">
        <v>3.5431423553111602E-2</v>
      </c>
      <c r="EP20">
        <v>1</v>
      </c>
      <c r="EQ20">
        <v>4</v>
      </c>
      <c r="ER20">
        <v>4</v>
      </c>
      <c r="ES20" t="s">
        <v>311</v>
      </c>
      <c r="ET20">
        <v>100</v>
      </c>
      <c r="EU20">
        <v>100</v>
      </c>
      <c r="EV20">
        <v>-2.1760000000000002</v>
      </c>
      <c r="EW20">
        <v>-0.12139999999999999</v>
      </c>
      <c r="EX20">
        <v>-2.1756499999999601</v>
      </c>
      <c r="EY20">
        <v>0</v>
      </c>
      <c r="EZ20">
        <v>0</v>
      </c>
      <c r="FA20">
        <v>0</v>
      </c>
      <c r="FB20">
        <v>-0.121414999999999</v>
      </c>
      <c r="FC20">
        <v>0</v>
      </c>
      <c r="FD20">
        <v>0</v>
      </c>
      <c r="FE20">
        <v>0</v>
      </c>
      <c r="FF20">
        <v>-1</v>
      </c>
      <c r="FG20">
        <v>-1</v>
      </c>
      <c r="FH20">
        <v>-1</v>
      </c>
      <c r="FI20">
        <v>-1</v>
      </c>
      <c r="FJ20">
        <v>0.5</v>
      </c>
      <c r="FK20">
        <v>0.4</v>
      </c>
      <c r="FL20">
        <v>2</v>
      </c>
      <c r="FM20">
        <v>486.32</v>
      </c>
      <c r="FN20">
        <v>529.81600000000003</v>
      </c>
      <c r="FO20">
        <v>21.650099999999998</v>
      </c>
      <c r="FP20">
        <v>25.517900000000001</v>
      </c>
      <c r="FQ20">
        <v>30.000299999999999</v>
      </c>
      <c r="FR20">
        <v>25.464600000000001</v>
      </c>
      <c r="FS20">
        <v>25.442399999999999</v>
      </c>
      <c r="FT20">
        <v>20.3673</v>
      </c>
      <c r="FU20">
        <v>-30</v>
      </c>
      <c r="FV20">
        <v>-30</v>
      </c>
      <c r="FW20">
        <v>21.65</v>
      </c>
      <c r="FX20">
        <v>400</v>
      </c>
      <c r="FY20">
        <v>0</v>
      </c>
      <c r="FZ20">
        <v>102.209</v>
      </c>
      <c r="GA20">
        <v>102.477</v>
      </c>
    </row>
    <row r="21" spans="1:183" x14ac:dyDescent="0.35">
      <c r="A21">
        <v>3</v>
      </c>
      <c r="B21">
        <v>1600089087.0999999</v>
      </c>
      <c r="C21">
        <v>2786.5</v>
      </c>
      <c r="D21" t="s">
        <v>312</v>
      </c>
      <c r="E21" t="s">
        <v>313</v>
      </c>
      <c r="F21">
        <v>1600089087.0999999</v>
      </c>
      <c r="G21">
        <f t="shared" si="0"/>
        <v>4.2740011590692894E-3</v>
      </c>
      <c r="H21">
        <f t="shared" si="1"/>
        <v>23.412032123147881</v>
      </c>
      <c r="I21">
        <f t="shared" si="2"/>
        <v>369.99700000000001</v>
      </c>
      <c r="J21">
        <f t="shared" si="3"/>
        <v>265.710706049642</v>
      </c>
      <c r="K21">
        <f t="shared" si="4"/>
        <v>27.16856021356168</v>
      </c>
      <c r="L21">
        <f t="shared" si="5"/>
        <v>37.831692681058705</v>
      </c>
      <c r="M21">
        <f t="shared" si="6"/>
        <v>0.40455300867573724</v>
      </c>
      <c r="N21">
        <f t="shared" si="7"/>
        <v>2.9687373778102173</v>
      </c>
      <c r="O21">
        <f t="shared" si="8"/>
        <v>0.37623254816671126</v>
      </c>
      <c r="P21">
        <f t="shared" si="9"/>
        <v>0.2375244044167662</v>
      </c>
      <c r="Q21">
        <f t="shared" si="10"/>
        <v>177.81981448072148</v>
      </c>
      <c r="R21">
        <f t="shared" si="11"/>
        <v>24.555788881199213</v>
      </c>
      <c r="S21">
        <f t="shared" si="12"/>
        <v>24.051600000000001</v>
      </c>
      <c r="T21">
        <f t="shared" si="13"/>
        <v>3.0042703194795948</v>
      </c>
      <c r="U21">
        <f t="shared" si="14"/>
        <v>60.181046180864627</v>
      </c>
      <c r="V21">
        <f t="shared" si="15"/>
        <v>1.8704140516708798</v>
      </c>
      <c r="W21">
        <f t="shared" si="16"/>
        <v>3.1079786251133719</v>
      </c>
      <c r="X21">
        <f t="shared" si="17"/>
        <v>1.133856267808715</v>
      </c>
      <c r="Y21">
        <f t="shared" si="18"/>
        <v>-188.48345111495567</v>
      </c>
      <c r="Z21">
        <f t="shared" si="19"/>
        <v>90.652642571882197</v>
      </c>
      <c r="AA21">
        <f t="shared" si="20"/>
        <v>6.4158989552182355</v>
      </c>
      <c r="AB21">
        <f t="shared" si="21"/>
        <v>86.404904892866242</v>
      </c>
      <c r="AC21">
        <v>12</v>
      </c>
      <c r="AD21">
        <v>2</v>
      </c>
      <c r="AE21">
        <f t="shared" si="22"/>
        <v>1</v>
      </c>
      <c r="AF21">
        <f t="shared" si="23"/>
        <v>0</v>
      </c>
      <c r="AG21">
        <f t="shared" si="24"/>
        <v>54498.014316701185</v>
      </c>
      <c r="AH21" t="s">
        <v>300</v>
      </c>
      <c r="AI21">
        <v>10317.799999999999</v>
      </c>
      <c r="AJ21">
        <v>758.94200000000001</v>
      </c>
      <c r="AK21">
        <v>3373.87</v>
      </c>
      <c r="AL21">
        <f t="shared" si="25"/>
        <v>2614.9279999999999</v>
      </c>
      <c r="AM21">
        <f t="shared" si="26"/>
        <v>0.77505298070168682</v>
      </c>
      <c r="AN21">
        <v>-1.30937008597824</v>
      </c>
      <c r="AO21" t="s">
        <v>314</v>
      </c>
      <c r="AP21">
        <v>10320.4</v>
      </c>
      <c r="AQ21">
        <v>871.78930769230794</v>
      </c>
      <c r="AR21">
        <v>1392.44</v>
      </c>
      <c r="AS21">
        <f t="shared" si="27"/>
        <v>0.37391247903514124</v>
      </c>
      <c r="AT21">
        <v>0.5</v>
      </c>
      <c r="AU21">
        <f t="shared" si="28"/>
        <v>925.41839879559507</v>
      </c>
      <c r="AV21">
        <f t="shared" si="29"/>
        <v>23.412032123147881</v>
      </c>
      <c r="AW21">
        <f t="shared" si="30"/>
        <v>173.01274381919595</v>
      </c>
      <c r="AX21">
        <f t="shared" si="31"/>
        <v>0.55057309471144189</v>
      </c>
      <c r="AY21">
        <f t="shared" si="32"/>
        <v>2.6713756978789596E-2</v>
      </c>
      <c r="AZ21">
        <f t="shared" si="33"/>
        <v>1.4229912958547584</v>
      </c>
      <c r="BA21" t="s">
        <v>315</v>
      </c>
      <c r="BB21">
        <v>625.79999999999995</v>
      </c>
      <c r="BC21">
        <f t="shared" si="34"/>
        <v>766.6400000000001</v>
      </c>
      <c r="BD21">
        <f t="shared" si="35"/>
        <v>0.67913322068727444</v>
      </c>
      <c r="BE21">
        <f t="shared" si="36"/>
        <v>0.72102602917684044</v>
      </c>
      <c r="BF21">
        <f t="shared" si="37"/>
        <v>0.82186635523346885</v>
      </c>
      <c r="BG21">
        <f t="shared" si="38"/>
        <v>0.75773788035464074</v>
      </c>
      <c r="BH21">
        <f t="shared" si="39"/>
        <v>0.4875049117442235</v>
      </c>
      <c r="BI21">
        <f t="shared" si="40"/>
        <v>0.5124950882557765</v>
      </c>
      <c r="BJ21">
        <v>1788</v>
      </c>
      <c r="BK21">
        <v>300</v>
      </c>
      <c r="BL21">
        <v>300</v>
      </c>
      <c r="BM21">
        <v>300</v>
      </c>
      <c r="BN21">
        <v>10320.4</v>
      </c>
      <c r="BO21">
        <v>1320.06</v>
      </c>
      <c r="BP21">
        <v>-7.6241399999999997E-3</v>
      </c>
      <c r="BQ21">
        <v>3.5</v>
      </c>
      <c r="BR21">
        <f t="shared" si="41"/>
        <v>1100.28</v>
      </c>
      <c r="BS21">
        <f t="shared" si="42"/>
        <v>925.41839879559507</v>
      </c>
      <c r="BT21">
        <f t="shared" si="43"/>
        <v>0.84107536154033069</v>
      </c>
      <c r="BU21">
        <f t="shared" si="44"/>
        <v>0.19215072308066142</v>
      </c>
      <c r="BV21">
        <v>6</v>
      </c>
      <c r="BW21">
        <v>0.5</v>
      </c>
      <c r="BX21" t="s">
        <v>303</v>
      </c>
      <c r="BY21">
        <v>1600089087.0999999</v>
      </c>
      <c r="BZ21">
        <v>369.99700000000001</v>
      </c>
      <c r="CA21">
        <v>399.988</v>
      </c>
      <c r="CB21">
        <v>18.2928</v>
      </c>
      <c r="CC21">
        <v>13.257999999999999</v>
      </c>
      <c r="CD21">
        <v>372.15800000000002</v>
      </c>
      <c r="CE21">
        <v>18.413599999999999</v>
      </c>
      <c r="CF21">
        <v>500.01799999999997</v>
      </c>
      <c r="CG21">
        <v>102.149</v>
      </c>
      <c r="CH21">
        <v>9.9647100000000002E-2</v>
      </c>
      <c r="CI21">
        <v>24.617999999999999</v>
      </c>
      <c r="CJ21">
        <v>24.051600000000001</v>
      </c>
      <c r="CK21">
        <v>999.9</v>
      </c>
      <c r="CL21">
        <v>0</v>
      </c>
      <c r="CM21">
        <v>0</v>
      </c>
      <c r="CN21">
        <v>10010</v>
      </c>
      <c r="CO21">
        <v>0</v>
      </c>
      <c r="CP21">
        <v>1.5289399999999999E-3</v>
      </c>
      <c r="CQ21">
        <v>1100.28</v>
      </c>
      <c r="CR21">
        <v>0.96399199999999996</v>
      </c>
      <c r="CS21">
        <v>3.6007999999999998E-2</v>
      </c>
      <c r="CT21">
        <v>0</v>
      </c>
      <c r="CU21">
        <v>873.54700000000003</v>
      </c>
      <c r="CV21">
        <v>5.0011200000000002</v>
      </c>
      <c r="CW21">
        <v>9593.57</v>
      </c>
      <c r="CX21">
        <v>10857.1</v>
      </c>
      <c r="CY21">
        <v>39.811999999999998</v>
      </c>
      <c r="CZ21">
        <v>42.5</v>
      </c>
      <c r="DA21">
        <v>41.311999999999998</v>
      </c>
      <c r="DB21">
        <v>41.875</v>
      </c>
      <c r="DC21">
        <v>41.436999999999998</v>
      </c>
      <c r="DD21">
        <v>1055.8399999999999</v>
      </c>
      <c r="DE21">
        <v>39.44</v>
      </c>
      <c r="DF21">
        <v>0</v>
      </c>
      <c r="DG21">
        <v>89.400000095367403</v>
      </c>
      <c r="DH21">
        <v>0</v>
      </c>
      <c r="DI21">
        <v>871.78930769230794</v>
      </c>
      <c r="DJ21">
        <v>13.034256393717801</v>
      </c>
      <c r="DK21">
        <v>139.78837590751399</v>
      </c>
      <c r="DL21">
        <v>9574.4480769230795</v>
      </c>
      <c r="DM21">
        <v>15</v>
      </c>
      <c r="DN21">
        <v>1600089058.0999999</v>
      </c>
      <c r="DO21" t="s">
        <v>316</v>
      </c>
      <c r="DP21">
        <v>1600089046.0999999</v>
      </c>
      <c r="DQ21">
        <v>1600089058.0999999</v>
      </c>
      <c r="DR21">
        <v>5</v>
      </c>
      <c r="DS21">
        <v>1.4999999999999999E-2</v>
      </c>
      <c r="DT21">
        <v>1E-3</v>
      </c>
      <c r="DU21">
        <v>-2.161</v>
      </c>
      <c r="DV21">
        <v>-0.121</v>
      </c>
      <c r="DW21">
        <v>400</v>
      </c>
      <c r="DX21">
        <v>13</v>
      </c>
      <c r="DY21">
        <v>0.06</v>
      </c>
      <c r="DZ21">
        <v>0.02</v>
      </c>
      <c r="EA21">
        <v>399.99220000000003</v>
      </c>
      <c r="EB21">
        <v>5.5452157597598098E-2</v>
      </c>
      <c r="EC21">
        <v>4.78315795265025E-2</v>
      </c>
      <c r="ED21">
        <v>1</v>
      </c>
      <c r="EE21">
        <v>370.02105</v>
      </c>
      <c r="EF21">
        <v>-0.15552720450428301</v>
      </c>
      <c r="EG21">
        <v>2.1456875355000401E-2</v>
      </c>
      <c r="EH21">
        <v>1</v>
      </c>
      <c r="EI21">
        <v>13.2528775</v>
      </c>
      <c r="EJ21">
        <v>3.0370356472802101E-2</v>
      </c>
      <c r="EK21">
        <v>3.0634529129726102E-3</v>
      </c>
      <c r="EL21">
        <v>1</v>
      </c>
      <c r="EM21">
        <v>18.2857375</v>
      </c>
      <c r="EN21">
        <v>5.3177110694163997E-2</v>
      </c>
      <c r="EO21">
        <v>5.2552681901117202E-3</v>
      </c>
      <c r="EP21">
        <v>1</v>
      </c>
      <c r="EQ21">
        <v>4</v>
      </c>
      <c r="ER21">
        <v>4</v>
      </c>
      <c r="ES21" t="s">
        <v>311</v>
      </c>
      <c r="ET21">
        <v>100</v>
      </c>
      <c r="EU21">
        <v>100</v>
      </c>
      <c r="EV21">
        <v>-2.161</v>
      </c>
      <c r="EW21">
        <v>-0.1208</v>
      </c>
      <c r="EX21">
        <v>-2.1608095238095801</v>
      </c>
      <c r="EY21">
        <v>0</v>
      </c>
      <c r="EZ21">
        <v>0</v>
      </c>
      <c r="FA21">
        <v>0</v>
      </c>
      <c r="FB21">
        <v>-0.12073500000000199</v>
      </c>
      <c r="FC21">
        <v>0</v>
      </c>
      <c r="FD21">
        <v>0</v>
      </c>
      <c r="FE21">
        <v>0</v>
      </c>
      <c r="FF21">
        <v>-1</v>
      </c>
      <c r="FG21">
        <v>-1</v>
      </c>
      <c r="FH21">
        <v>-1</v>
      </c>
      <c r="FI21">
        <v>-1</v>
      </c>
      <c r="FJ21">
        <v>0.7</v>
      </c>
      <c r="FK21">
        <v>0.5</v>
      </c>
      <c r="FL21">
        <v>2</v>
      </c>
      <c r="FM21">
        <v>486.58300000000003</v>
      </c>
      <c r="FN21">
        <v>529.505</v>
      </c>
      <c r="FO21">
        <v>21.649699999999999</v>
      </c>
      <c r="FP21">
        <v>25.558800000000002</v>
      </c>
      <c r="FQ21">
        <v>30.0001</v>
      </c>
      <c r="FR21">
        <v>25.5032</v>
      </c>
      <c r="FS21">
        <v>25.4818</v>
      </c>
      <c r="FT21">
        <v>20.3689</v>
      </c>
      <c r="FU21">
        <v>-30</v>
      </c>
      <c r="FV21">
        <v>-30</v>
      </c>
      <c r="FW21">
        <v>21.65</v>
      </c>
      <c r="FX21">
        <v>400</v>
      </c>
      <c r="FY21">
        <v>0</v>
      </c>
      <c r="FZ21">
        <v>102.2</v>
      </c>
      <c r="GA21">
        <v>102.46899999999999</v>
      </c>
    </row>
    <row r="22" spans="1:183" x14ac:dyDescent="0.35">
      <c r="A22">
        <v>4</v>
      </c>
      <c r="B22">
        <v>1600089179.0999999</v>
      </c>
      <c r="C22">
        <v>2878.5</v>
      </c>
      <c r="D22" t="s">
        <v>317</v>
      </c>
      <c r="E22" t="s">
        <v>318</v>
      </c>
      <c r="F22">
        <v>1600089179.0999999</v>
      </c>
      <c r="G22">
        <f t="shared" si="0"/>
        <v>4.1873760365955214E-3</v>
      </c>
      <c r="H22">
        <f t="shared" si="1"/>
        <v>22.884295211540007</v>
      </c>
      <c r="I22">
        <f t="shared" si="2"/>
        <v>370.64600000000002</v>
      </c>
      <c r="J22">
        <f t="shared" si="3"/>
        <v>269.08638828189396</v>
      </c>
      <c r="K22">
        <f t="shared" si="4"/>
        <v>27.513768882013505</v>
      </c>
      <c r="L22">
        <f t="shared" si="5"/>
        <v>37.898120548407398</v>
      </c>
      <c r="M22">
        <f t="shared" si="6"/>
        <v>0.40634296414691856</v>
      </c>
      <c r="N22">
        <f t="shared" si="7"/>
        <v>2.9698311027163506</v>
      </c>
      <c r="O22">
        <f t="shared" si="8"/>
        <v>0.37779054955916791</v>
      </c>
      <c r="P22">
        <f t="shared" si="9"/>
        <v>0.23851701319063059</v>
      </c>
      <c r="Q22">
        <f t="shared" si="10"/>
        <v>145.88296427300145</v>
      </c>
      <c r="R22">
        <f t="shared" si="11"/>
        <v>24.315923912483164</v>
      </c>
      <c r="S22">
        <f t="shared" si="12"/>
        <v>23.869499999999999</v>
      </c>
      <c r="T22">
        <f t="shared" si="13"/>
        <v>2.9715767965158633</v>
      </c>
      <c r="U22">
        <f t="shared" si="14"/>
        <v>60.282119378074917</v>
      </c>
      <c r="V22">
        <f t="shared" si="15"/>
        <v>1.8650698182719501</v>
      </c>
      <c r="W22">
        <f t="shared" si="16"/>
        <v>3.0939022010402155</v>
      </c>
      <c r="X22">
        <f t="shared" si="17"/>
        <v>1.1065069782439132</v>
      </c>
      <c r="Y22">
        <f t="shared" si="18"/>
        <v>-184.66328321386248</v>
      </c>
      <c r="Z22">
        <f t="shared" si="19"/>
        <v>107.68967284392694</v>
      </c>
      <c r="AA22">
        <f t="shared" si="20"/>
        <v>7.608970697661614</v>
      </c>
      <c r="AB22">
        <f t="shared" si="21"/>
        <v>76.518324600727524</v>
      </c>
      <c r="AC22">
        <v>12</v>
      </c>
      <c r="AD22">
        <v>2</v>
      </c>
      <c r="AE22">
        <f t="shared" si="22"/>
        <v>1</v>
      </c>
      <c r="AF22">
        <f t="shared" si="23"/>
        <v>0</v>
      </c>
      <c r="AG22">
        <f t="shared" si="24"/>
        <v>54544.288772185086</v>
      </c>
      <c r="AH22" t="s">
        <v>300</v>
      </c>
      <c r="AI22">
        <v>10317.799999999999</v>
      </c>
      <c r="AJ22">
        <v>758.94200000000001</v>
      </c>
      <c r="AK22">
        <v>3373.87</v>
      </c>
      <c r="AL22">
        <f t="shared" si="25"/>
        <v>2614.9279999999999</v>
      </c>
      <c r="AM22">
        <f t="shared" si="26"/>
        <v>0.77505298070168682</v>
      </c>
      <c r="AN22">
        <v>-1.30937008597824</v>
      </c>
      <c r="AO22" t="s">
        <v>319</v>
      </c>
      <c r="AP22">
        <v>10323.799999999999</v>
      </c>
      <c r="AQ22">
        <v>901.54857692307701</v>
      </c>
      <c r="AR22">
        <v>1600.2</v>
      </c>
      <c r="AS22">
        <f t="shared" si="27"/>
        <v>0.43660256410256404</v>
      </c>
      <c r="AT22">
        <v>0.5</v>
      </c>
      <c r="AU22">
        <f t="shared" si="28"/>
        <v>757.34268115490136</v>
      </c>
      <c r="AV22">
        <f t="shared" si="29"/>
        <v>22.884295211540007</v>
      </c>
      <c r="AW22">
        <f t="shared" si="30"/>
        <v>165.32887824827026</v>
      </c>
      <c r="AX22">
        <f t="shared" si="31"/>
        <v>0.59578177727784021</v>
      </c>
      <c r="AY22">
        <f t="shared" si="32"/>
        <v>3.1945466562936058E-2</v>
      </c>
      <c r="AZ22">
        <f t="shared" si="33"/>
        <v>1.1084051993500812</v>
      </c>
      <c r="BA22" t="s">
        <v>320</v>
      </c>
      <c r="BB22">
        <v>646.83000000000004</v>
      </c>
      <c r="BC22">
        <f t="shared" si="34"/>
        <v>953.37</v>
      </c>
      <c r="BD22">
        <f t="shared" si="35"/>
        <v>0.73282295758931271</v>
      </c>
      <c r="BE22">
        <f t="shared" si="36"/>
        <v>0.65040116756629895</v>
      </c>
      <c r="BF22">
        <f t="shared" si="37"/>
        <v>0.83048413575493252</v>
      </c>
      <c r="BG22">
        <f t="shared" si="38"/>
        <v>0.67828636199543546</v>
      </c>
      <c r="BH22">
        <f t="shared" si="39"/>
        <v>0.52577518925853661</v>
      </c>
      <c r="BI22">
        <f t="shared" si="40"/>
        <v>0.47422481074146339</v>
      </c>
      <c r="BJ22">
        <v>1790</v>
      </c>
      <c r="BK22">
        <v>300</v>
      </c>
      <c r="BL22">
        <v>300</v>
      </c>
      <c r="BM22">
        <v>300</v>
      </c>
      <c r="BN22">
        <v>10323.799999999999</v>
      </c>
      <c r="BO22">
        <v>1518.79</v>
      </c>
      <c r="BP22">
        <v>-7.7967799999999997E-3</v>
      </c>
      <c r="BQ22">
        <v>3.79</v>
      </c>
      <c r="BR22">
        <f t="shared" si="41"/>
        <v>900.19200000000001</v>
      </c>
      <c r="BS22">
        <f t="shared" si="42"/>
        <v>757.34268115490136</v>
      </c>
      <c r="BT22">
        <f t="shared" si="43"/>
        <v>0.84131238797378938</v>
      </c>
      <c r="BU22">
        <f t="shared" si="44"/>
        <v>0.19262477594757876</v>
      </c>
      <c r="BV22">
        <v>6</v>
      </c>
      <c r="BW22">
        <v>0.5</v>
      </c>
      <c r="BX22" t="s">
        <v>303</v>
      </c>
      <c r="BY22">
        <v>1600089179.0999999</v>
      </c>
      <c r="BZ22">
        <v>370.64600000000002</v>
      </c>
      <c r="CA22">
        <v>399.97199999999998</v>
      </c>
      <c r="CB22">
        <v>18.240500000000001</v>
      </c>
      <c r="CC22">
        <v>13.306900000000001</v>
      </c>
      <c r="CD22">
        <v>372.86399999999998</v>
      </c>
      <c r="CE22">
        <v>18.359300000000001</v>
      </c>
      <c r="CF22">
        <v>499.959</v>
      </c>
      <c r="CG22">
        <v>102.149</v>
      </c>
      <c r="CH22">
        <v>9.9831900000000001E-2</v>
      </c>
      <c r="CI22">
        <v>24.542100000000001</v>
      </c>
      <c r="CJ22">
        <v>23.869499999999999</v>
      </c>
      <c r="CK22">
        <v>999.9</v>
      </c>
      <c r="CL22">
        <v>0</v>
      </c>
      <c r="CM22">
        <v>0</v>
      </c>
      <c r="CN22">
        <v>10016.200000000001</v>
      </c>
      <c r="CO22">
        <v>0</v>
      </c>
      <c r="CP22">
        <v>1.5289399999999999E-3</v>
      </c>
      <c r="CQ22">
        <v>900.19200000000001</v>
      </c>
      <c r="CR22">
        <v>0.95600399999999996</v>
      </c>
      <c r="CS22">
        <v>4.3996E-2</v>
      </c>
      <c r="CT22">
        <v>0</v>
      </c>
      <c r="CU22">
        <v>903.47299999999996</v>
      </c>
      <c r="CV22">
        <v>5.0011200000000002</v>
      </c>
      <c r="CW22">
        <v>8099.06</v>
      </c>
      <c r="CX22">
        <v>8860.7000000000007</v>
      </c>
      <c r="CY22">
        <v>39.686999999999998</v>
      </c>
      <c r="CZ22">
        <v>42.5</v>
      </c>
      <c r="DA22">
        <v>41.25</v>
      </c>
      <c r="DB22">
        <v>41.875</v>
      </c>
      <c r="DC22">
        <v>41.375</v>
      </c>
      <c r="DD22">
        <v>855.81</v>
      </c>
      <c r="DE22">
        <v>39.380000000000003</v>
      </c>
      <c r="DF22">
        <v>0</v>
      </c>
      <c r="DG22">
        <v>91.799999952316298</v>
      </c>
      <c r="DH22">
        <v>0</v>
      </c>
      <c r="DI22">
        <v>901.54857692307701</v>
      </c>
      <c r="DJ22">
        <v>15.1441025495315</v>
      </c>
      <c r="DK22">
        <v>126.054700661395</v>
      </c>
      <c r="DL22">
        <v>8082.3253846153802</v>
      </c>
      <c r="DM22">
        <v>15</v>
      </c>
      <c r="DN22">
        <v>1600089152.5999999</v>
      </c>
      <c r="DO22" t="s">
        <v>321</v>
      </c>
      <c r="DP22">
        <v>1600089140.5999999</v>
      </c>
      <c r="DQ22">
        <v>1600089152.5999999</v>
      </c>
      <c r="DR22">
        <v>6</v>
      </c>
      <c r="DS22">
        <v>-5.7000000000000002E-2</v>
      </c>
      <c r="DT22">
        <v>2E-3</v>
      </c>
      <c r="DU22">
        <v>-2.218</v>
      </c>
      <c r="DV22">
        <v>-0.11899999999999999</v>
      </c>
      <c r="DW22">
        <v>400</v>
      </c>
      <c r="DX22">
        <v>13</v>
      </c>
      <c r="DY22">
        <v>7.0000000000000007E-2</v>
      </c>
      <c r="DZ22">
        <v>0.01</v>
      </c>
      <c r="EA22">
        <v>399.99295000000001</v>
      </c>
      <c r="EB22">
        <v>-4.6153846165430399E-3</v>
      </c>
      <c r="EC22">
        <v>4.5411424773945601E-2</v>
      </c>
      <c r="ED22">
        <v>1</v>
      </c>
      <c r="EE22">
        <v>370.69420000000002</v>
      </c>
      <c r="EF22">
        <v>-0.49062664165182301</v>
      </c>
      <c r="EG22">
        <v>5.6655626375501603E-2</v>
      </c>
      <c r="EH22">
        <v>1</v>
      </c>
      <c r="EI22">
        <v>13.302222499999999</v>
      </c>
      <c r="EJ22">
        <v>3.01902439024377E-2</v>
      </c>
      <c r="EK22">
        <v>2.9603620977845801E-3</v>
      </c>
      <c r="EL22">
        <v>1</v>
      </c>
      <c r="EM22">
        <v>18.2365025</v>
      </c>
      <c r="EN22">
        <v>5.1524577861149598E-2</v>
      </c>
      <c r="EO22">
        <v>7.0376660726408696E-3</v>
      </c>
      <c r="EP22">
        <v>1</v>
      </c>
      <c r="EQ22">
        <v>4</v>
      </c>
      <c r="ER22">
        <v>4</v>
      </c>
      <c r="ES22" t="s">
        <v>311</v>
      </c>
      <c r="ET22">
        <v>100</v>
      </c>
      <c r="EU22">
        <v>100</v>
      </c>
      <c r="EV22">
        <v>-2.218</v>
      </c>
      <c r="EW22">
        <v>-0.1188</v>
      </c>
      <c r="EX22">
        <v>-2.2178000000000702</v>
      </c>
      <c r="EY22">
        <v>0</v>
      </c>
      <c r="EZ22">
        <v>0</v>
      </c>
      <c r="FA22">
        <v>0</v>
      </c>
      <c r="FB22">
        <v>-0.118719999999996</v>
      </c>
      <c r="FC22">
        <v>0</v>
      </c>
      <c r="FD22">
        <v>0</v>
      </c>
      <c r="FE22">
        <v>0</v>
      </c>
      <c r="FF22">
        <v>-1</v>
      </c>
      <c r="FG22">
        <v>-1</v>
      </c>
      <c r="FH22">
        <v>-1</v>
      </c>
      <c r="FI22">
        <v>-1</v>
      </c>
      <c r="FJ22">
        <v>0.6</v>
      </c>
      <c r="FK22">
        <v>0.4</v>
      </c>
      <c r="FL22">
        <v>2</v>
      </c>
      <c r="FM22">
        <v>486.73899999999998</v>
      </c>
      <c r="FN22">
        <v>529.16300000000001</v>
      </c>
      <c r="FO22">
        <v>21.649699999999999</v>
      </c>
      <c r="FP22">
        <v>25.5932</v>
      </c>
      <c r="FQ22">
        <v>30.0002</v>
      </c>
      <c r="FR22">
        <v>25.5397</v>
      </c>
      <c r="FS22">
        <v>25.5181</v>
      </c>
      <c r="FT22">
        <v>20.3705</v>
      </c>
      <c r="FU22">
        <v>-30</v>
      </c>
      <c r="FV22">
        <v>-30</v>
      </c>
      <c r="FW22">
        <v>21.65</v>
      </c>
      <c r="FX22">
        <v>400</v>
      </c>
      <c r="FY22">
        <v>0</v>
      </c>
      <c r="FZ22">
        <v>102.193</v>
      </c>
      <c r="GA22">
        <v>102.461</v>
      </c>
    </row>
    <row r="23" spans="1:183" x14ac:dyDescent="0.35">
      <c r="A23">
        <v>5</v>
      </c>
      <c r="B23">
        <v>1600089269.0999999</v>
      </c>
      <c r="C23">
        <v>2968.5</v>
      </c>
      <c r="D23" t="s">
        <v>322</v>
      </c>
      <c r="E23" t="s">
        <v>323</v>
      </c>
      <c r="F23">
        <v>1600089269.0999999</v>
      </c>
      <c r="G23">
        <f t="shared" si="0"/>
        <v>4.0799010145630447E-3</v>
      </c>
      <c r="H23">
        <f t="shared" si="1"/>
        <v>21.780355407978472</v>
      </c>
      <c r="I23">
        <f t="shared" si="2"/>
        <v>372.00400000000002</v>
      </c>
      <c r="J23">
        <f t="shared" si="3"/>
        <v>274.93726170414715</v>
      </c>
      <c r="K23">
        <f t="shared" si="4"/>
        <v>28.112875783349093</v>
      </c>
      <c r="L23">
        <f t="shared" si="5"/>
        <v>38.038140694667597</v>
      </c>
      <c r="M23">
        <f t="shared" si="6"/>
        <v>0.40538881778030345</v>
      </c>
      <c r="N23">
        <f t="shared" si="7"/>
        <v>2.967906856402478</v>
      </c>
      <c r="O23">
        <f t="shared" si="8"/>
        <v>0.37694826575480922</v>
      </c>
      <c r="P23">
        <f t="shared" si="9"/>
        <v>0.23798145449747904</v>
      </c>
      <c r="Q23">
        <f t="shared" si="10"/>
        <v>113.96115309039185</v>
      </c>
      <c r="R23">
        <f t="shared" si="11"/>
        <v>24.071236059870717</v>
      </c>
      <c r="S23">
        <f t="shared" si="12"/>
        <v>23.678000000000001</v>
      </c>
      <c r="T23">
        <f t="shared" si="13"/>
        <v>2.9375316490933447</v>
      </c>
      <c r="U23">
        <f t="shared" si="14"/>
        <v>60.322592127481613</v>
      </c>
      <c r="V23">
        <f t="shared" si="15"/>
        <v>1.8567525661503401</v>
      </c>
      <c r="W23">
        <f t="shared" si="16"/>
        <v>3.0780384275039228</v>
      </c>
      <c r="X23">
        <f t="shared" si="17"/>
        <v>1.0807790829430046</v>
      </c>
      <c r="Y23">
        <f t="shared" si="18"/>
        <v>-179.92363474223026</v>
      </c>
      <c r="Z23">
        <f t="shared" si="19"/>
        <v>124.51650923505237</v>
      </c>
      <c r="AA23">
        <f t="shared" si="20"/>
        <v>8.7912836461943957</v>
      </c>
      <c r="AB23">
        <f t="shared" si="21"/>
        <v>67.345311229408352</v>
      </c>
      <c r="AC23">
        <v>12</v>
      </c>
      <c r="AD23">
        <v>2</v>
      </c>
      <c r="AE23">
        <f t="shared" si="22"/>
        <v>1</v>
      </c>
      <c r="AF23">
        <f t="shared" si="23"/>
        <v>0</v>
      </c>
      <c r="AG23">
        <f t="shared" si="24"/>
        <v>54503.140210900041</v>
      </c>
      <c r="AH23" t="s">
        <v>300</v>
      </c>
      <c r="AI23">
        <v>10317.799999999999</v>
      </c>
      <c r="AJ23">
        <v>758.94200000000001</v>
      </c>
      <c r="AK23">
        <v>3373.87</v>
      </c>
      <c r="AL23">
        <f t="shared" si="25"/>
        <v>2614.9279999999999</v>
      </c>
      <c r="AM23">
        <f t="shared" si="26"/>
        <v>0.77505298070168682</v>
      </c>
      <c r="AN23">
        <v>-1.30937008597824</v>
      </c>
      <c r="AO23" t="s">
        <v>324</v>
      </c>
      <c r="AP23">
        <v>10328.4</v>
      </c>
      <c r="AQ23">
        <v>932.14976923076904</v>
      </c>
      <c r="AR23">
        <v>1907.2</v>
      </c>
      <c r="AS23">
        <f t="shared" si="27"/>
        <v>0.51124697502581329</v>
      </c>
      <c r="AT23">
        <v>0.5</v>
      </c>
      <c r="AU23">
        <f t="shared" si="28"/>
        <v>589.26197300338504</v>
      </c>
      <c r="AV23">
        <f t="shared" si="29"/>
        <v>21.780355407978472</v>
      </c>
      <c r="AW23">
        <f t="shared" si="30"/>
        <v>150.62920059786154</v>
      </c>
      <c r="AX23">
        <f t="shared" si="31"/>
        <v>0.64413276006711406</v>
      </c>
      <c r="AY23">
        <f t="shared" si="32"/>
        <v>3.9184143134625919E-2</v>
      </c>
      <c r="AZ23">
        <f t="shared" si="33"/>
        <v>0.76901740771812066</v>
      </c>
      <c r="BA23" t="s">
        <v>325</v>
      </c>
      <c r="BB23">
        <v>678.71</v>
      </c>
      <c r="BC23">
        <f t="shared" si="34"/>
        <v>1228.49</v>
      </c>
      <c r="BD23">
        <f t="shared" si="35"/>
        <v>0.79369814224717417</v>
      </c>
      <c r="BE23">
        <f t="shared" si="36"/>
        <v>0.54418661600795493</v>
      </c>
      <c r="BF23">
        <f t="shared" si="37"/>
        <v>0.84915605270699701</v>
      </c>
      <c r="BG23">
        <f t="shared" si="38"/>
        <v>0.56088351189784191</v>
      </c>
      <c r="BH23">
        <f t="shared" si="39"/>
        <v>0.57790162472401774</v>
      </c>
      <c r="BI23">
        <f t="shared" si="40"/>
        <v>0.42209837527598226</v>
      </c>
      <c r="BJ23">
        <v>1792</v>
      </c>
      <c r="BK23">
        <v>300</v>
      </c>
      <c r="BL23">
        <v>300</v>
      </c>
      <c r="BM23">
        <v>300</v>
      </c>
      <c r="BN23">
        <v>10328.4</v>
      </c>
      <c r="BO23">
        <v>1818.75</v>
      </c>
      <c r="BP23">
        <v>-7.9714E-3</v>
      </c>
      <c r="BQ23">
        <v>1.4</v>
      </c>
      <c r="BR23">
        <f t="shared" si="41"/>
        <v>700.08699999999999</v>
      </c>
      <c r="BS23">
        <f t="shared" si="42"/>
        <v>589.26197300338504</v>
      </c>
      <c r="BT23">
        <f t="shared" si="43"/>
        <v>0.84169820751333058</v>
      </c>
      <c r="BU23">
        <f t="shared" si="44"/>
        <v>0.19339641502666113</v>
      </c>
      <c r="BV23">
        <v>6</v>
      </c>
      <c r="BW23">
        <v>0.5</v>
      </c>
      <c r="BX23" t="s">
        <v>303</v>
      </c>
      <c r="BY23">
        <v>1600089269.0999999</v>
      </c>
      <c r="BZ23">
        <v>372.00400000000002</v>
      </c>
      <c r="CA23">
        <v>399.96300000000002</v>
      </c>
      <c r="CB23">
        <v>18.1586</v>
      </c>
      <c r="CC23">
        <v>13.3514</v>
      </c>
      <c r="CD23">
        <v>374.26799999999997</v>
      </c>
      <c r="CE23">
        <v>18.278700000000001</v>
      </c>
      <c r="CF23">
        <v>499.97699999999998</v>
      </c>
      <c r="CG23">
        <v>102.152</v>
      </c>
      <c r="CH23">
        <v>9.9966899999999997E-2</v>
      </c>
      <c r="CI23">
        <v>24.456199999999999</v>
      </c>
      <c r="CJ23">
        <v>23.678000000000001</v>
      </c>
      <c r="CK23">
        <v>999.9</v>
      </c>
      <c r="CL23">
        <v>0</v>
      </c>
      <c r="CM23">
        <v>0</v>
      </c>
      <c r="CN23">
        <v>10005</v>
      </c>
      <c r="CO23">
        <v>0</v>
      </c>
      <c r="CP23">
        <v>1.5289399999999999E-3</v>
      </c>
      <c r="CQ23">
        <v>700.08699999999999</v>
      </c>
      <c r="CR23">
        <v>0.94299200000000005</v>
      </c>
      <c r="CS23">
        <v>5.7008299999999998E-2</v>
      </c>
      <c r="CT23">
        <v>0</v>
      </c>
      <c r="CU23">
        <v>933.93299999999999</v>
      </c>
      <c r="CV23">
        <v>5.0011200000000002</v>
      </c>
      <c r="CW23">
        <v>6489.28</v>
      </c>
      <c r="CX23">
        <v>6863.61</v>
      </c>
      <c r="CY23">
        <v>39.375</v>
      </c>
      <c r="CZ23">
        <v>42.436999999999998</v>
      </c>
      <c r="DA23">
        <v>41.125</v>
      </c>
      <c r="DB23">
        <v>41.875</v>
      </c>
      <c r="DC23">
        <v>41.125</v>
      </c>
      <c r="DD23">
        <v>655.46</v>
      </c>
      <c r="DE23">
        <v>39.630000000000003</v>
      </c>
      <c r="DF23">
        <v>0</v>
      </c>
      <c r="DG23">
        <v>89.799999952316298</v>
      </c>
      <c r="DH23">
        <v>0</v>
      </c>
      <c r="DI23">
        <v>932.14976923076904</v>
      </c>
      <c r="DJ23">
        <v>15.1813333149712</v>
      </c>
      <c r="DK23">
        <v>95.480683614253394</v>
      </c>
      <c r="DL23">
        <v>6475.7596153846198</v>
      </c>
      <c r="DM23">
        <v>15</v>
      </c>
      <c r="DN23">
        <v>1600089240.5999999</v>
      </c>
      <c r="DO23" t="s">
        <v>326</v>
      </c>
      <c r="DP23">
        <v>1600089238.0999999</v>
      </c>
      <c r="DQ23">
        <v>1600089240.5999999</v>
      </c>
      <c r="DR23">
        <v>7</v>
      </c>
      <c r="DS23">
        <v>-4.5999999999999999E-2</v>
      </c>
      <c r="DT23">
        <v>-1E-3</v>
      </c>
      <c r="DU23">
        <v>-2.2639999999999998</v>
      </c>
      <c r="DV23">
        <v>-0.12</v>
      </c>
      <c r="DW23">
        <v>400</v>
      </c>
      <c r="DX23">
        <v>13</v>
      </c>
      <c r="DY23">
        <v>7.0000000000000007E-2</v>
      </c>
      <c r="DZ23">
        <v>0.02</v>
      </c>
      <c r="EA23">
        <v>399.986175</v>
      </c>
      <c r="EB23">
        <v>8.4348968104539193E-2</v>
      </c>
      <c r="EC23">
        <v>4.5299496410004997E-2</v>
      </c>
      <c r="ED23">
        <v>1</v>
      </c>
      <c r="EE23">
        <v>372.05579999999998</v>
      </c>
      <c r="EF23">
        <v>-0.15356848030046599</v>
      </c>
      <c r="EG23">
        <v>2.4363086832335901E-2</v>
      </c>
      <c r="EH23">
        <v>1</v>
      </c>
      <c r="EI23">
        <v>13.345582500000001</v>
      </c>
      <c r="EJ23">
        <v>3.2781613508392399E-2</v>
      </c>
      <c r="EK23">
        <v>3.20685886031796E-3</v>
      </c>
      <c r="EL23">
        <v>1</v>
      </c>
      <c r="EM23">
        <v>18.157352499999998</v>
      </c>
      <c r="EN23">
        <v>3.5065666040702799E-3</v>
      </c>
      <c r="EO23">
        <v>1.34832998557506E-3</v>
      </c>
      <c r="EP23">
        <v>1</v>
      </c>
      <c r="EQ23">
        <v>4</v>
      </c>
      <c r="ER23">
        <v>4</v>
      </c>
      <c r="ES23" t="s">
        <v>311</v>
      </c>
      <c r="ET23">
        <v>100</v>
      </c>
      <c r="EU23">
        <v>100</v>
      </c>
      <c r="EV23">
        <v>-2.2639999999999998</v>
      </c>
      <c r="EW23">
        <v>-0.1201</v>
      </c>
      <c r="EX23">
        <v>-2.2639523809523898</v>
      </c>
      <c r="EY23">
        <v>0</v>
      </c>
      <c r="EZ23">
        <v>0</v>
      </c>
      <c r="FA23">
        <v>0</v>
      </c>
      <c r="FB23">
        <v>-0.120030000000002</v>
      </c>
      <c r="FC23">
        <v>0</v>
      </c>
      <c r="FD23">
        <v>0</v>
      </c>
      <c r="FE23">
        <v>0</v>
      </c>
      <c r="FF23">
        <v>-1</v>
      </c>
      <c r="FG23">
        <v>-1</v>
      </c>
      <c r="FH23">
        <v>-1</v>
      </c>
      <c r="FI23">
        <v>-1</v>
      </c>
      <c r="FJ23">
        <v>0.5</v>
      </c>
      <c r="FK23">
        <v>0.5</v>
      </c>
      <c r="FL23">
        <v>2</v>
      </c>
      <c r="FM23">
        <v>486.90600000000001</v>
      </c>
      <c r="FN23">
        <v>528.70899999999995</v>
      </c>
      <c r="FO23">
        <v>21.649899999999999</v>
      </c>
      <c r="FP23">
        <v>25.625599999999999</v>
      </c>
      <c r="FQ23">
        <v>30.000299999999999</v>
      </c>
      <c r="FR23">
        <v>25.574100000000001</v>
      </c>
      <c r="FS23">
        <v>25.552399999999999</v>
      </c>
      <c r="FT23">
        <v>20.374099999999999</v>
      </c>
      <c r="FU23">
        <v>-30</v>
      </c>
      <c r="FV23">
        <v>-30</v>
      </c>
      <c r="FW23">
        <v>21.65</v>
      </c>
      <c r="FX23">
        <v>400</v>
      </c>
      <c r="FY23">
        <v>0</v>
      </c>
      <c r="FZ23">
        <v>102.187</v>
      </c>
      <c r="GA23">
        <v>102.453</v>
      </c>
    </row>
    <row r="24" spans="1:183" x14ac:dyDescent="0.35">
      <c r="A24">
        <v>6</v>
      </c>
      <c r="B24">
        <v>1600089355.0999999</v>
      </c>
      <c r="C24">
        <v>3054.5</v>
      </c>
      <c r="D24" t="s">
        <v>327</v>
      </c>
      <c r="E24" t="s">
        <v>328</v>
      </c>
      <c r="F24">
        <v>1600089355.0999999</v>
      </c>
      <c r="G24">
        <f t="shared" si="0"/>
        <v>3.9770101171689477E-3</v>
      </c>
      <c r="H24">
        <f t="shared" si="1"/>
        <v>20.014005027893401</v>
      </c>
      <c r="I24">
        <f t="shared" si="2"/>
        <v>374.16</v>
      </c>
      <c r="J24">
        <f t="shared" si="3"/>
        <v>283.93134944013866</v>
      </c>
      <c r="K24">
        <f t="shared" si="4"/>
        <v>29.032036698661368</v>
      </c>
      <c r="L24">
        <f t="shared" si="5"/>
        <v>38.257934083680006</v>
      </c>
      <c r="M24">
        <f t="shared" si="6"/>
        <v>0.40241319656930585</v>
      </c>
      <c r="N24">
        <f t="shared" si="7"/>
        <v>2.9633460361389123</v>
      </c>
      <c r="O24">
        <f t="shared" si="8"/>
        <v>0.37433322284319509</v>
      </c>
      <c r="P24">
        <f t="shared" si="9"/>
        <v>0.23631765379356418</v>
      </c>
      <c r="Q24">
        <f t="shared" si="10"/>
        <v>89.980290189877692</v>
      </c>
      <c r="R24">
        <f t="shared" si="11"/>
        <v>23.878920153467909</v>
      </c>
      <c r="S24">
        <f t="shared" si="12"/>
        <v>23.5212</v>
      </c>
      <c r="T24">
        <f t="shared" si="13"/>
        <v>2.9099100038380183</v>
      </c>
      <c r="U24">
        <f t="shared" si="14"/>
        <v>60.347662926556865</v>
      </c>
      <c r="V24">
        <f t="shared" si="15"/>
        <v>1.8488574051766005</v>
      </c>
      <c r="W24">
        <f t="shared" si="16"/>
        <v>3.0636768940441996</v>
      </c>
      <c r="X24">
        <f t="shared" si="17"/>
        <v>1.0610525986614179</v>
      </c>
      <c r="Y24">
        <f t="shared" si="18"/>
        <v>-175.3861461671506</v>
      </c>
      <c r="Z24">
        <f t="shared" si="19"/>
        <v>136.89826816462505</v>
      </c>
      <c r="AA24">
        <f t="shared" si="20"/>
        <v>9.6688795780231391</v>
      </c>
      <c r="AB24">
        <f t="shared" si="21"/>
        <v>61.161291765375282</v>
      </c>
      <c r="AC24">
        <v>12</v>
      </c>
      <c r="AD24">
        <v>2</v>
      </c>
      <c r="AE24">
        <f t="shared" si="22"/>
        <v>1</v>
      </c>
      <c r="AF24">
        <f t="shared" si="23"/>
        <v>0</v>
      </c>
      <c r="AG24">
        <f t="shared" si="24"/>
        <v>54382.45833732959</v>
      </c>
      <c r="AH24" t="s">
        <v>300</v>
      </c>
      <c r="AI24">
        <v>10317.799999999999</v>
      </c>
      <c r="AJ24">
        <v>758.94200000000001</v>
      </c>
      <c r="AK24">
        <v>3373.87</v>
      </c>
      <c r="AL24">
        <f t="shared" si="25"/>
        <v>2614.9279999999999</v>
      </c>
      <c r="AM24">
        <f t="shared" si="26"/>
        <v>0.77505298070168682</v>
      </c>
      <c r="AN24">
        <v>-1.30937008597824</v>
      </c>
      <c r="AO24" t="s">
        <v>329</v>
      </c>
      <c r="AP24">
        <v>10332.4</v>
      </c>
      <c r="AQ24">
        <v>940.34324000000004</v>
      </c>
      <c r="AR24">
        <v>2194.35</v>
      </c>
      <c r="AS24">
        <f t="shared" si="27"/>
        <v>0.57147071342310929</v>
      </c>
      <c r="AT24">
        <v>0.5</v>
      </c>
      <c r="AU24">
        <f t="shared" si="28"/>
        <v>463.00103973951343</v>
      </c>
      <c r="AV24">
        <f t="shared" si="29"/>
        <v>20.014005027893401</v>
      </c>
      <c r="AW24">
        <f t="shared" si="30"/>
        <v>132.29576724779056</v>
      </c>
      <c r="AX24">
        <f t="shared" si="31"/>
        <v>0.67708433021167991</v>
      </c>
      <c r="AY24">
        <f t="shared" si="32"/>
        <v>4.6054702438396843E-2</v>
      </c>
      <c r="AZ24">
        <f t="shared" si="33"/>
        <v>0.53752591883701328</v>
      </c>
      <c r="BA24" t="s">
        <v>330</v>
      </c>
      <c r="BB24">
        <v>708.59</v>
      </c>
      <c r="BC24">
        <f t="shared" si="34"/>
        <v>1485.7599999999998</v>
      </c>
      <c r="BD24">
        <f t="shared" si="35"/>
        <v>0.8440170417833297</v>
      </c>
      <c r="BE24">
        <f t="shared" si="36"/>
        <v>0.44255012606555411</v>
      </c>
      <c r="BF24">
        <f t="shared" si="37"/>
        <v>0.87362391738098144</v>
      </c>
      <c r="BG24">
        <f t="shared" si="38"/>
        <v>0.4510716929873404</v>
      </c>
      <c r="BH24">
        <f t="shared" si="39"/>
        <v>0.63600397195097569</v>
      </c>
      <c r="BI24">
        <f t="shared" si="40"/>
        <v>0.36399602804902431</v>
      </c>
      <c r="BJ24">
        <v>1794</v>
      </c>
      <c r="BK24">
        <v>300</v>
      </c>
      <c r="BL24">
        <v>300</v>
      </c>
      <c r="BM24">
        <v>300</v>
      </c>
      <c r="BN24">
        <v>10332.4</v>
      </c>
      <c r="BO24">
        <v>2097.2399999999998</v>
      </c>
      <c r="BP24">
        <v>-8.1022999999999998E-3</v>
      </c>
      <c r="BQ24">
        <v>-1.08</v>
      </c>
      <c r="BR24">
        <f t="shared" si="41"/>
        <v>549.77099999999996</v>
      </c>
      <c r="BS24">
        <f t="shared" si="42"/>
        <v>463.00103973951343</v>
      </c>
      <c r="BT24">
        <f t="shared" si="43"/>
        <v>0.842170721517711</v>
      </c>
      <c r="BU24">
        <f t="shared" si="44"/>
        <v>0.19434144303542175</v>
      </c>
      <c r="BV24">
        <v>6</v>
      </c>
      <c r="BW24">
        <v>0.5</v>
      </c>
      <c r="BX24" t="s">
        <v>303</v>
      </c>
      <c r="BY24">
        <v>1600089355.0999999</v>
      </c>
      <c r="BZ24">
        <v>374.16</v>
      </c>
      <c r="CA24">
        <v>399.964</v>
      </c>
      <c r="CB24">
        <v>18.081700000000001</v>
      </c>
      <c r="CC24">
        <v>13.395300000000001</v>
      </c>
      <c r="CD24">
        <v>376.40800000000002</v>
      </c>
      <c r="CE24">
        <v>18.202100000000002</v>
      </c>
      <c r="CF24">
        <v>499.97</v>
      </c>
      <c r="CG24">
        <v>102.15</v>
      </c>
      <c r="CH24">
        <v>0.100198</v>
      </c>
      <c r="CI24">
        <v>24.3781</v>
      </c>
      <c r="CJ24">
        <v>23.5212</v>
      </c>
      <c r="CK24">
        <v>999.9</v>
      </c>
      <c r="CL24">
        <v>0</v>
      </c>
      <c r="CM24">
        <v>0</v>
      </c>
      <c r="CN24">
        <v>9979.3799999999992</v>
      </c>
      <c r="CO24">
        <v>0</v>
      </c>
      <c r="CP24">
        <v>1.5289399999999999E-3</v>
      </c>
      <c r="CQ24">
        <v>549.77099999999996</v>
      </c>
      <c r="CR24">
        <v>0.92698599999999998</v>
      </c>
      <c r="CS24">
        <v>7.3014099999999998E-2</v>
      </c>
      <c r="CT24">
        <v>0</v>
      </c>
      <c r="CU24">
        <v>941.74800000000005</v>
      </c>
      <c r="CV24">
        <v>5.0011200000000002</v>
      </c>
      <c r="CW24">
        <v>5117.0600000000004</v>
      </c>
      <c r="CX24">
        <v>5363.47</v>
      </c>
      <c r="CY24">
        <v>39.061999999999998</v>
      </c>
      <c r="CZ24">
        <v>42.375</v>
      </c>
      <c r="DA24">
        <v>40.936999999999998</v>
      </c>
      <c r="DB24">
        <v>41.75</v>
      </c>
      <c r="DC24">
        <v>40.875</v>
      </c>
      <c r="DD24">
        <v>504.99</v>
      </c>
      <c r="DE24">
        <v>39.78</v>
      </c>
      <c r="DF24">
        <v>0</v>
      </c>
      <c r="DG24">
        <v>85.599999904632597</v>
      </c>
      <c r="DH24">
        <v>0</v>
      </c>
      <c r="DI24">
        <v>940.34324000000004</v>
      </c>
      <c r="DJ24">
        <v>12.544307726927499</v>
      </c>
      <c r="DK24">
        <v>59.605384766945797</v>
      </c>
      <c r="DL24">
        <v>5112.4863999999998</v>
      </c>
      <c r="DM24">
        <v>15</v>
      </c>
      <c r="DN24">
        <v>1600089327.5999999</v>
      </c>
      <c r="DO24" t="s">
        <v>331</v>
      </c>
      <c r="DP24">
        <v>1600089327.0999999</v>
      </c>
      <c r="DQ24">
        <v>1600089327.5999999</v>
      </c>
      <c r="DR24">
        <v>8</v>
      </c>
      <c r="DS24">
        <v>1.6E-2</v>
      </c>
      <c r="DT24">
        <v>0</v>
      </c>
      <c r="DU24">
        <v>-2.2480000000000002</v>
      </c>
      <c r="DV24">
        <v>-0.12</v>
      </c>
      <c r="DW24">
        <v>400</v>
      </c>
      <c r="DX24">
        <v>13</v>
      </c>
      <c r="DY24">
        <v>0.14000000000000001</v>
      </c>
      <c r="DZ24">
        <v>0.02</v>
      </c>
      <c r="EA24">
        <v>399.99757499999998</v>
      </c>
      <c r="EB24">
        <v>9.6247654774012995E-3</v>
      </c>
      <c r="EC24">
        <v>4.7418818785368397E-2</v>
      </c>
      <c r="ED24">
        <v>1</v>
      </c>
      <c r="EE24">
        <v>374.16457500000001</v>
      </c>
      <c r="EF24">
        <v>-0.180596622890356</v>
      </c>
      <c r="EG24">
        <v>2.2941106664674901E-2</v>
      </c>
      <c r="EH24">
        <v>1</v>
      </c>
      <c r="EI24">
        <v>13.389934999999999</v>
      </c>
      <c r="EJ24">
        <v>2.56412757973229E-2</v>
      </c>
      <c r="EK24">
        <v>2.62598076916036E-3</v>
      </c>
      <c r="EL24">
        <v>1</v>
      </c>
      <c r="EM24">
        <v>18.086010000000002</v>
      </c>
      <c r="EN24">
        <v>-1.46521575984694E-2</v>
      </c>
      <c r="EO24">
        <v>1.66084315936238E-3</v>
      </c>
      <c r="EP24">
        <v>1</v>
      </c>
      <c r="EQ24">
        <v>4</v>
      </c>
      <c r="ER24">
        <v>4</v>
      </c>
      <c r="ES24" t="s">
        <v>311</v>
      </c>
      <c r="ET24">
        <v>100</v>
      </c>
      <c r="EU24">
        <v>100</v>
      </c>
      <c r="EV24">
        <v>-2.2480000000000002</v>
      </c>
      <c r="EW24">
        <v>-0.12039999999999999</v>
      </c>
      <c r="EX24">
        <v>-2.24800000000005</v>
      </c>
      <c r="EY24">
        <v>0</v>
      </c>
      <c r="EZ24">
        <v>0</v>
      </c>
      <c r="FA24">
        <v>0</v>
      </c>
      <c r="FB24">
        <v>-0.120365000000001</v>
      </c>
      <c r="FC24">
        <v>0</v>
      </c>
      <c r="FD24">
        <v>0</v>
      </c>
      <c r="FE24">
        <v>0</v>
      </c>
      <c r="FF24">
        <v>-1</v>
      </c>
      <c r="FG24">
        <v>-1</v>
      </c>
      <c r="FH24">
        <v>-1</v>
      </c>
      <c r="FI24">
        <v>-1</v>
      </c>
      <c r="FJ24">
        <v>0.5</v>
      </c>
      <c r="FK24">
        <v>0.5</v>
      </c>
      <c r="FL24">
        <v>2</v>
      </c>
      <c r="FM24">
        <v>486.81</v>
      </c>
      <c r="FN24">
        <v>528.24599999999998</v>
      </c>
      <c r="FO24">
        <v>21.6494</v>
      </c>
      <c r="FP24">
        <v>25.667100000000001</v>
      </c>
      <c r="FQ24">
        <v>30.000399999999999</v>
      </c>
      <c r="FR24">
        <v>25.6143</v>
      </c>
      <c r="FS24">
        <v>25.5929</v>
      </c>
      <c r="FT24">
        <v>20.375499999999999</v>
      </c>
      <c r="FU24">
        <v>-30</v>
      </c>
      <c r="FV24">
        <v>-30</v>
      </c>
      <c r="FW24">
        <v>21.65</v>
      </c>
      <c r="FX24">
        <v>400</v>
      </c>
      <c r="FY24">
        <v>0</v>
      </c>
      <c r="FZ24">
        <v>102.17700000000001</v>
      </c>
      <c r="GA24">
        <v>102.441</v>
      </c>
    </row>
    <row r="25" spans="1:183" x14ac:dyDescent="0.35">
      <c r="A25">
        <v>7</v>
      </c>
      <c r="B25">
        <v>1600089443.0999999</v>
      </c>
      <c r="C25">
        <v>3142.5</v>
      </c>
      <c r="D25" t="s">
        <v>332</v>
      </c>
      <c r="E25" t="s">
        <v>333</v>
      </c>
      <c r="F25">
        <v>1600089443.0999999</v>
      </c>
      <c r="G25">
        <f t="shared" si="0"/>
        <v>3.8496364741439949E-3</v>
      </c>
      <c r="H25">
        <f t="shared" si="1"/>
        <v>16.771414800820548</v>
      </c>
      <c r="I25">
        <f t="shared" si="2"/>
        <v>378.12299999999999</v>
      </c>
      <c r="J25">
        <f t="shared" si="3"/>
        <v>300.34239114408388</v>
      </c>
      <c r="K25">
        <f t="shared" si="4"/>
        <v>30.711441436900834</v>
      </c>
      <c r="L25">
        <f t="shared" si="5"/>
        <v>38.664879527027104</v>
      </c>
      <c r="M25">
        <f t="shared" si="6"/>
        <v>0.39530016448006555</v>
      </c>
      <c r="N25">
        <f t="shared" si="7"/>
        <v>2.969176350042301</v>
      </c>
      <c r="O25">
        <f t="shared" si="8"/>
        <v>0.36821758540265853</v>
      </c>
      <c r="P25">
        <f t="shared" si="9"/>
        <v>0.23241444911294085</v>
      </c>
      <c r="Q25">
        <f t="shared" si="10"/>
        <v>66.088361673701712</v>
      </c>
      <c r="R25">
        <f t="shared" si="11"/>
        <v>23.681682310630883</v>
      </c>
      <c r="S25">
        <f t="shared" si="12"/>
        <v>23.364000000000001</v>
      </c>
      <c r="T25">
        <f t="shared" si="13"/>
        <v>2.8824461832250323</v>
      </c>
      <c r="U25">
        <f t="shared" si="14"/>
        <v>60.325405246078681</v>
      </c>
      <c r="V25">
        <f t="shared" si="15"/>
        <v>1.8380703513145802</v>
      </c>
      <c r="W25">
        <f t="shared" si="16"/>
        <v>3.0469258247279822</v>
      </c>
      <c r="X25">
        <f t="shared" si="17"/>
        <v>1.0443758319104521</v>
      </c>
      <c r="Y25">
        <f t="shared" si="18"/>
        <v>-169.76896850975018</v>
      </c>
      <c r="Z25">
        <f t="shared" si="19"/>
        <v>147.68448956479904</v>
      </c>
      <c r="AA25">
        <f t="shared" si="20"/>
        <v>10.397140113335814</v>
      </c>
      <c r="AB25">
        <f t="shared" si="21"/>
        <v>54.401022842086377</v>
      </c>
      <c r="AC25">
        <v>12</v>
      </c>
      <c r="AD25">
        <v>2</v>
      </c>
      <c r="AE25">
        <f t="shared" si="22"/>
        <v>1</v>
      </c>
      <c r="AF25">
        <f t="shared" si="23"/>
        <v>0</v>
      </c>
      <c r="AG25">
        <f t="shared" si="24"/>
        <v>54571.900948110058</v>
      </c>
      <c r="AH25" t="s">
        <v>300</v>
      </c>
      <c r="AI25">
        <v>10317.799999999999</v>
      </c>
      <c r="AJ25">
        <v>758.94200000000001</v>
      </c>
      <c r="AK25">
        <v>3373.87</v>
      </c>
      <c r="AL25">
        <f t="shared" si="25"/>
        <v>2614.9279999999999</v>
      </c>
      <c r="AM25">
        <f t="shared" si="26"/>
        <v>0.77505298070168682</v>
      </c>
      <c r="AN25">
        <v>-1.30937008597824</v>
      </c>
      <c r="AO25" t="s">
        <v>334</v>
      </c>
      <c r="AP25">
        <v>10335.799999999999</v>
      </c>
      <c r="AQ25">
        <v>912.50171999999998</v>
      </c>
      <c r="AR25">
        <v>2439.6999999999998</v>
      </c>
      <c r="AS25">
        <f t="shared" si="27"/>
        <v>0.62597789892199862</v>
      </c>
      <c r="AT25">
        <v>0.5</v>
      </c>
      <c r="AU25">
        <f t="shared" si="28"/>
        <v>337.31328260733494</v>
      </c>
      <c r="AV25">
        <f t="shared" si="29"/>
        <v>16.771414800820548</v>
      </c>
      <c r="AW25">
        <f t="shared" si="30"/>
        <v>105.57532996251093</v>
      </c>
      <c r="AX25">
        <f t="shared" si="31"/>
        <v>0.70035660122146159</v>
      </c>
      <c r="AY25">
        <f t="shared" si="32"/>
        <v>5.3602350749545072E-2</v>
      </c>
      <c r="AZ25">
        <f t="shared" si="33"/>
        <v>0.38290363569291314</v>
      </c>
      <c r="BA25" t="s">
        <v>335</v>
      </c>
      <c r="BB25">
        <v>731.04</v>
      </c>
      <c r="BC25">
        <f t="shared" si="34"/>
        <v>1708.6599999999999</v>
      </c>
      <c r="BD25">
        <f t="shared" si="35"/>
        <v>0.8937988131050062</v>
      </c>
      <c r="BE25">
        <f t="shared" si="36"/>
        <v>0.35347335999667029</v>
      </c>
      <c r="BF25">
        <f t="shared" si="37"/>
        <v>0.9086366270456544</v>
      </c>
      <c r="BG25">
        <f t="shared" si="38"/>
        <v>0.35724501783605517</v>
      </c>
      <c r="BH25">
        <f t="shared" si="39"/>
        <v>0.71605638653731385</v>
      </c>
      <c r="BI25">
        <f t="shared" si="40"/>
        <v>0.28394361346268615</v>
      </c>
      <c r="BJ25">
        <v>1796</v>
      </c>
      <c r="BK25">
        <v>300</v>
      </c>
      <c r="BL25">
        <v>300</v>
      </c>
      <c r="BM25">
        <v>300</v>
      </c>
      <c r="BN25">
        <v>10335.799999999999</v>
      </c>
      <c r="BO25">
        <v>2332.8200000000002</v>
      </c>
      <c r="BP25">
        <v>-8.2332299999999994E-3</v>
      </c>
      <c r="BQ25">
        <v>0.15</v>
      </c>
      <c r="BR25">
        <f t="shared" si="41"/>
        <v>400.15199999999999</v>
      </c>
      <c r="BS25">
        <f t="shared" si="42"/>
        <v>337.31328260733494</v>
      </c>
      <c r="BT25">
        <f t="shared" si="43"/>
        <v>0.84296288062370039</v>
      </c>
      <c r="BU25">
        <f t="shared" si="44"/>
        <v>0.19592576124740074</v>
      </c>
      <c r="BV25">
        <v>6</v>
      </c>
      <c r="BW25">
        <v>0.5</v>
      </c>
      <c r="BX25" t="s">
        <v>303</v>
      </c>
      <c r="BY25">
        <v>1600089443.0999999</v>
      </c>
      <c r="BZ25">
        <v>378.12299999999999</v>
      </c>
      <c r="CA25">
        <v>399.99099999999999</v>
      </c>
      <c r="CB25">
        <v>17.9754</v>
      </c>
      <c r="CC25">
        <v>13.4398</v>
      </c>
      <c r="CD25">
        <v>380.33300000000003</v>
      </c>
      <c r="CE25">
        <v>18.096699999999998</v>
      </c>
      <c r="CF25">
        <v>500.10199999999998</v>
      </c>
      <c r="CG25">
        <v>102.155</v>
      </c>
      <c r="CH25">
        <v>9.9767700000000001E-2</v>
      </c>
      <c r="CI25">
        <v>24.2866</v>
      </c>
      <c r="CJ25">
        <v>23.364000000000001</v>
      </c>
      <c r="CK25">
        <v>999.9</v>
      </c>
      <c r="CL25">
        <v>0</v>
      </c>
      <c r="CM25">
        <v>0</v>
      </c>
      <c r="CN25">
        <v>10011.9</v>
      </c>
      <c r="CO25">
        <v>0</v>
      </c>
      <c r="CP25">
        <v>1.5289399999999999E-3</v>
      </c>
      <c r="CQ25">
        <v>400.15199999999999</v>
      </c>
      <c r="CR25">
        <v>0.89998100000000003</v>
      </c>
      <c r="CS25">
        <v>0.100019</v>
      </c>
      <c r="CT25">
        <v>0</v>
      </c>
      <c r="CU25">
        <v>913.08799999999997</v>
      </c>
      <c r="CV25">
        <v>5.0011200000000002</v>
      </c>
      <c r="CW25">
        <v>3591.52</v>
      </c>
      <c r="CX25">
        <v>3871.03</v>
      </c>
      <c r="CY25">
        <v>38.625</v>
      </c>
      <c r="CZ25">
        <v>42.186999999999998</v>
      </c>
      <c r="DA25">
        <v>40.625</v>
      </c>
      <c r="DB25">
        <v>41.625</v>
      </c>
      <c r="DC25">
        <v>40.625</v>
      </c>
      <c r="DD25">
        <v>355.63</v>
      </c>
      <c r="DE25">
        <v>39.520000000000003</v>
      </c>
      <c r="DF25">
        <v>0</v>
      </c>
      <c r="DG25">
        <v>87.5</v>
      </c>
      <c r="DH25">
        <v>0</v>
      </c>
      <c r="DI25">
        <v>912.50171999999998</v>
      </c>
      <c r="DJ25">
        <v>6.2436923017268402</v>
      </c>
      <c r="DK25">
        <v>27.1153847425443</v>
      </c>
      <c r="DL25">
        <v>3586.77</v>
      </c>
      <c r="DM25">
        <v>15</v>
      </c>
      <c r="DN25">
        <v>1600089415.0999999</v>
      </c>
      <c r="DO25" t="s">
        <v>336</v>
      </c>
      <c r="DP25">
        <v>1600089405.5999999</v>
      </c>
      <c r="DQ25">
        <v>1600089415.0999999</v>
      </c>
      <c r="DR25">
        <v>9</v>
      </c>
      <c r="DS25">
        <v>3.7999999999999999E-2</v>
      </c>
      <c r="DT25">
        <v>-1E-3</v>
      </c>
      <c r="DU25">
        <v>-2.2090000000000001</v>
      </c>
      <c r="DV25">
        <v>-0.121</v>
      </c>
      <c r="DW25">
        <v>400</v>
      </c>
      <c r="DX25">
        <v>13</v>
      </c>
      <c r="DY25">
        <v>7.0000000000000007E-2</v>
      </c>
      <c r="DZ25">
        <v>0.03</v>
      </c>
      <c r="EA25">
        <v>399.995025</v>
      </c>
      <c r="EB25">
        <v>5.1636022513717399E-2</v>
      </c>
      <c r="EC25">
        <v>3.9205540105964401E-2</v>
      </c>
      <c r="ED25">
        <v>1</v>
      </c>
      <c r="EE25">
        <v>378.16615000000002</v>
      </c>
      <c r="EF25">
        <v>-0.325508442777104</v>
      </c>
      <c r="EG25">
        <v>3.2128297496141302E-2</v>
      </c>
      <c r="EH25">
        <v>1</v>
      </c>
      <c r="EI25">
        <v>13.43496</v>
      </c>
      <c r="EJ25">
        <v>3.5275046904260997E-2</v>
      </c>
      <c r="EK25">
        <v>3.4430219284808002E-3</v>
      </c>
      <c r="EL25">
        <v>1</v>
      </c>
      <c r="EM25">
        <v>17.983384999999998</v>
      </c>
      <c r="EN25">
        <v>-2.97298311445226E-2</v>
      </c>
      <c r="EO25">
        <v>2.9772932337947199E-3</v>
      </c>
      <c r="EP25">
        <v>1</v>
      </c>
      <c r="EQ25">
        <v>4</v>
      </c>
      <c r="ER25">
        <v>4</v>
      </c>
      <c r="ES25" t="s">
        <v>311</v>
      </c>
      <c r="ET25">
        <v>100</v>
      </c>
      <c r="EU25">
        <v>100</v>
      </c>
      <c r="EV25">
        <v>-2.21</v>
      </c>
      <c r="EW25">
        <v>-0.12130000000000001</v>
      </c>
      <c r="EX25">
        <v>-2.20940000000002</v>
      </c>
      <c r="EY25">
        <v>0</v>
      </c>
      <c r="EZ25">
        <v>0</v>
      </c>
      <c r="FA25">
        <v>0</v>
      </c>
      <c r="FB25">
        <v>-0.12130000000000001</v>
      </c>
      <c r="FC25">
        <v>0</v>
      </c>
      <c r="FD25">
        <v>0</v>
      </c>
      <c r="FE25">
        <v>0</v>
      </c>
      <c r="FF25">
        <v>-1</v>
      </c>
      <c r="FG25">
        <v>-1</v>
      </c>
      <c r="FH25">
        <v>-1</v>
      </c>
      <c r="FI25">
        <v>-1</v>
      </c>
      <c r="FJ25">
        <v>0.6</v>
      </c>
      <c r="FK25">
        <v>0.5</v>
      </c>
      <c r="FL25">
        <v>2</v>
      </c>
      <c r="FM25">
        <v>487.267</v>
      </c>
      <c r="FN25">
        <v>527.63599999999997</v>
      </c>
      <c r="FO25">
        <v>21.649699999999999</v>
      </c>
      <c r="FP25">
        <v>25.700700000000001</v>
      </c>
      <c r="FQ25">
        <v>30.0002</v>
      </c>
      <c r="FR25">
        <v>25.6495</v>
      </c>
      <c r="FS25">
        <v>25.627600000000001</v>
      </c>
      <c r="FT25">
        <v>20.3766</v>
      </c>
      <c r="FU25">
        <v>-30</v>
      </c>
      <c r="FV25">
        <v>-30</v>
      </c>
      <c r="FW25">
        <v>21.65</v>
      </c>
      <c r="FX25">
        <v>400</v>
      </c>
      <c r="FY25">
        <v>0</v>
      </c>
      <c r="FZ25">
        <v>102.172</v>
      </c>
      <c r="GA25">
        <v>102.434</v>
      </c>
    </row>
    <row r="26" spans="1:183" x14ac:dyDescent="0.35">
      <c r="A26">
        <v>8</v>
      </c>
      <c r="B26">
        <v>1600089523.0999999</v>
      </c>
      <c r="C26">
        <v>3222.5</v>
      </c>
      <c r="D26" t="s">
        <v>337</v>
      </c>
      <c r="E26" t="s">
        <v>338</v>
      </c>
      <c r="F26">
        <v>1600089523.0999999</v>
      </c>
      <c r="G26">
        <f t="shared" si="0"/>
        <v>3.6927676657016219E-3</v>
      </c>
      <c r="H26">
        <f t="shared" si="1"/>
        <v>11.498109079395297</v>
      </c>
      <c r="I26">
        <f t="shared" si="2"/>
        <v>384.40899999999999</v>
      </c>
      <c r="J26">
        <f t="shared" si="3"/>
        <v>327.54808171564616</v>
      </c>
      <c r="K26">
        <f t="shared" si="4"/>
        <v>33.49344088756434</v>
      </c>
      <c r="L26">
        <f t="shared" si="5"/>
        <v>39.307756133724006</v>
      </c>
      <c r="M26">
        <f t="shared" si="6"/>
        <v>0.38255710636003304</v>
      </c>
      <c r="N26">
        <f t="shared" si="7"/>
        <v>2.9650887652790643</v>
      </c>
      <c r="O26">
        <f t="shared" si="8"/>
        <v>0.35709971651491001</v>
      </c>
      <c r="P26">
        <f t="shared" si="9"/>
        <v>0.22533324313695291</v>
      </c>
      <c r="Q26">
        <f t="shared" si="10"/>
        <v>41.271377738987816</v>
      </c>
      <c r="R26">
        <f t="shared" si="11"/>
        <v>23.485094933377532</v>
      </c>
      <c r="S26">
        <f t="shared" si="12"/>
        <v>23.217099999999999</v>
      </c>
      <c r="T26">
        <f t="shared" si="13"/>
        <v>2.8569870285421213</v>
      </c>
      <c r="U26">
        <f t="shared" si="14"/>
        <v>60.184273281962355</v>
      </c>
      <c r="V26">
        <f t="shared" si="15"/>
        <v>1.8237696945780002</v>
      </c>
      <c r="W26">
        <f t="shared" si="16"/>
        <v>3.0303094066346343</v>
      </c>
      <c r="X26">
        <f t="shared" si="17"/>
        <v>1.0332173339641211</v>
      </c>
      <c r="Y26">
        <f t="shared" si="18"/>
        <v>-162.85105405744153</v>
      </c>
      <c r="Z26">
        <f t="shared" si="19"/>
        <v>156.3850366320772</v>
      </c>
      <c r="AA26">
        <f t="shared" si="20"/>
        <v>11.011588384979614</v>
      </c>
      <c r="AB26">
        <f t="shared" si="21"/>
        <v>45.816948698603099</v>
      </c>
      <c r="AC26">
        <v>12</v>
      </c>
      <c r="AD26">
        <v>2</v>
      </c>
      <c r="AE26">
        <f t="shared" si="22"/>
        <v>1</v>
      </c>
      <c r="AF26">
        <f t="shared" si="23"/>
        <v>0</v>
      </c>
      <c r="AG26">
        <f t="shared" si="24"/>
        <v>54467.579145613367</v>
      </c>
      <c r="AH26" t="s">
        <v>300</v>
      </c>
      <c r="AI26">
        <v>10317.799999999999</v>
      </c>
      <c r="AJ26">
        <v>758.94200000000001</v>
      </c>
      <c r="AK26">
        <v>3373.87</v>
      </c>
      <c r="AL26">
        <f t="shared" si="25"/>
        <v>2614.9279999999999</v>
      </c>
      <c r="AM26">
        <f t="shared" si="26"/>
        <v>0.77505298070168682</v>
      </c>
      <c r="AN26">
        <v>-1.30937008597824</v>
      </c>
      <c r="AO26" t="s">
        <v>339</v>
      </c>
      <c r="AP26">
        <v>10323.9</v>
      </c>
      <c r="AQ26">
        <v>854.44561538461505</v>
      </c>
      <c r="AR26">
        <v>2550.88</v>
      </c>
      <c r="AS26">
        <f t="shared" si="27"/>
        <v>0.6650388825093243</v>
      </c>
      <c r="AT26">
        <v>0.5</v>
      </c>
      <c r="AU26">
        <f t="shared" si="28"/>
        <v>210.69859728352324</v>
      </c>
      <c r="AV26">
        <f t="shared" si="29"/>
        <v>11.498109079395297</v>
      </c>
      <c r="AW26">
        <f t="shared" si="30"/>
        <v>70.061379841858226</v>
      </c>
      <c r="AX26">
        <f t="shared" si="31"/>
        <v>0.71217383804804613</v>
      </c>
      <c r="AY26">
        <f t="shared" si="32"/>
        <v>6.0785782774525801E-2</v>
      </c>
      <c r="AZ26">
        <f t="shared" si="33"/>
        <v>0.32262983754625846</v>
      </c>
      <c r="BA26" t="s">
        <v>340</v>
      </c>
      <c r="BB26">
        <v>734.21</v>
      </c>
      <c r="BC26">
        <f t="shared" si="34"/>
        <v>1816.67</v>
      </c>
      <c r="BD26">
        <f t="shared" si="35"/>
        <v>0.93381537902612199</v>
      </c>
      <c r="BE26">
        <f t="shared" si="36"/>
        <v>0.31177878969261186</v>
      </c>
      <c r="BF26">
        <f t="shared" si="37"/>
        <v>0.94670372781613266</v>
      </c>
      <c r="BG26">
        <f t="shared" si="38"/>
        <v>0.31472759479419693</v>
      </c>
      <c r="BH26">
        <f t="shared" si="39"/>
        <v>0.80241103364565769</v>
      </c>
      <c r="BI26">
        <f t="shared" si="40"/>
        <v>0.19758896635434231</v>
      </c>
      <c r="BJ26">
        <v>1798</v>
      </c>
      <c r="BK26">
        <v>300</v>
      </c>
      <c r="BL26">
        <v>300</v>
      </c>
      <c r="BM26">
        <v>300</v>
      </c>
      <c r="BN26">
        <v>10323.9</v>
      </c>
      <c r="BO26">
        <v>2452.19</v>
      </c>
      <c r="BP26">
        <v>-8.3509099999999996E-3</v>
      </c>
      <c r="BQ26">
        <v>-5.0599999999999996</v>
      </c>
      <c r="BR26">
        <f t="shared" si="41"/>
        <v>249.95699999999999</v>
      </c>
      <c r="BS26">
        <f t="shared" si="42"/>
        <v>210.69859728352324</v>
      </c>
      <c r="BT26">
        <f t="shared" si="43"/>
        <v>0.84293937470654257</v>
      </c>
      <c r="BU26">
        <f t="shared" si="44"/>
        <v>0.19587874941308525</v>
      </c>
      <c r="BV26">
        <v>6</v>
      </c>
      <c r="BW26">
        <v>0.5</v>
      </c>
      <c r="BX26" t="s">
        <v>303</v>
      </c>
      <c r="BY26">
        <v>1600089523.0999999</v>
      </c>
      <c r="BZ26">
        <v>384.40899999999999</v>
      </c>
      <c r="CA26">
        <v>399.91199999999998</v>
      </c>
      <c r="CB26">
        <v>17.8355</v>
      </c>
      <c r="CC26">
        <v>13.482699999999999</v>
      </c>
      <c r="CD26">
        <v>386.64499999999998</v>
      </c>
      <c r="CE26">
        <v>17.959900000000001</v>
      </c>
      <c r="CF26">
        <v>499.94099999999997</v>
      </c>
      <c r="CG26">
        <v>102.155</v>
      </c>
      <c r="CH26">
        <v>0.100036</v>
      </c>
      <c r="CI26">
        <v>24.195399999999999</v>
      </c>
      <c r="CJ26">
        <v>23.217099999999999</v>
      </c>
      <c r="CK26">
        <v>999.9</v>
      </c>
      <c r="CL26">
        <v>0</v>
      </c>
      <c r="CM26">
        <v>0</v>
      </c>
      <c r="CN26">
        <v>9988.75</v>
      </c>
      <c r="CO26">
        <v>0</v>
      </c>
      <c r="CP26">
        <v>1.5289399999999999E-3</v>
      </c>
      <c r="CQ26">
        <v>249.95699999999999</v>
      </c>
      <c r="CR26">
        <v>0.90000999999999998</v>
      </c>
      <c r="CS26">
        <v>9.9989800000000004E-2</v>
      </c>
      <c r="CT26">
        <v>0</v>
      </c>
      <c r="CU26">
        <v>854.89099999999996</v>
      </c>
      <c r="CV26">
        <v>5.0011200000000002</v>
      </c>
      <c r="CW26">
        <v>2092.9899999999998</v>
      </c>
      <c r="CX26">
        <v>2399.6799999999998</v>
      </c>
      <c r="CY26">
        <v>38.25</v>
      </c>
      <c r="CZ26">
        <v>42.061999999999998</v>
      </c>
      <c r="DA26">
        <v>40.375</v>
      </c>
      <c r="DB26">
        <v>41.5</v>
      </c>
      <c r="DC26">
        <v>40.311999999999998</v>
      </c>
      <c r="DD26">
        <v>220.46</v>
      </c>
      <c r="DE26">
        <v>24.49</v>
      </c>
      <c r="DF26">
        <v>0</v>
      </c>
      <c r="DG26">
        <v>79.799999952316298</v>
      </c>
      <c r="DH26">
        <v>0</v>
      </c>
      <c r="DI26">
        <v>854.44561538461505</v>
      </c>
      <c r="DJ26">
        <v>4.7693675255059</v>
      </c>
      <c r="DK26">
        <v>8.65230771455556</v>
      </c>
      <c r="DL26">
        <v>2092.6069230769199</v>
      </c>
      <c r="DM26">
        <v>15</v>
      </c>
      <c r="DN26">
        <v>1600089496.5999999</v>
      </c>
      <c r="DO26" t="s">
        <v>341</v>
      </c>
      <c r="DP26">
        <v>1600089494.5999999</v>
      </c>
      <c r="DQ26">
        <v>1600089496.5999999</v>
      </c>
      <c r="DR26">
        <v>10</v>
      </c>
      <c r="DS26">
        <v>-2.5999999999999999E-2</v>
      </c>
      <c r="DT26">
        <v>-3.0000000000000001E-3</v>
      </c>
      <c r="DU26">
        <v>-2.2360000000000002</v>
      </c>
      <c r="DV26">
        <v>-0.124</v>
      </c>
      <c r="DW26">
        <v>400</v>
      </c>
      <c r="DX26">
        <v>13</v>
      </c>
      <c r="DY26">
        <v>0.13</v>
      </c>
      <c r="DZ26">
        <v>0.02</v>
      </c>
      <c r="EA26">
        <v>400.00032499999998</v>
      </c>
      <c r="EB26">
        <v>-2.0634146342868701E-2</v>
      </c>
      <c r="EC26">
        <v>3.0554367527406302E-2</v>
      </c>
      <c r="ED26">
        <v>1</v>
      </c>
      <c r="EE26">
        <v>384.49247500000001</v>
      </c>
      <c r="EF26">
        <v>-0.32234521576046399</v>
      </c>
      <c r="EG26">
        <v>3.5873379754346901E-2</v>
      </c>
      <c r="EH26">
        <v>1</v>
      </c>
      <c r="EI26">
        <v>13.47838</v>
      </c>
      <c r="EJ26">
        <v>2.1140712945568501E-2</v>
      </c>
      <c r="EK26">
        <v>2.1985449733856002E-3</v>
      </c>
      <c r="EL26">
        <v>1</v>
      </c>
      <c r="EM26">
        <v>17.850175</v>
      </c>
      <c r="EN26">
        <v>-7.0480300187680894E-2</v>
      </c>
      <c r="EO26">
        <v>7.56999834874484E-3</v>
      </c>
      <c r="EP26">
        <v>1</v>
      </c>
      <c r="EQ26">
        <v>4</v>
      </c>
      <c r="ER26">
        <v>4</v>
      </c>
      <c r="ES26" t="s">
        <v>311</v>
      </c>
      <c r="ET26">
        <v>100</v>
      </c>
      <c r="EU26">
        <v>100</v>
      </c>
      <c r="EV26">
        <v>-2.2360000000000002</v>
      </c>
      <c r="EW26">
        <v>-0.1244</v>
      </c>
      <c r="EX26">
        <v>-2.2357500000000501</v>
      </c>
      <c r="EY26">
        <v>0</v>
      </c>
      <c r="EZ26">
        <v>0</v>
      </c>
      <c r="FA26">
        <v>0</v>
      </c>
      <c r="FB26">
        <v>-0.124474999999999</v>
      </c>
      <c r="FC26">
        <v>0</v>
      </c>
      <c r="FD26">
        <v>0</v>
      </c>
      <c r="FE26">
        <v>0</v>
      </c>
      <c r="FF26">
        <v>-1</v>
      </c>
      <c r="FG26">
        <v>-1</v>
      </c>
      <c r="FH26">
        <v>-1</v>
      </c>
      <c r="FI26">
        <v>-1</v>
      </c>
      <c r="FJ26">
        <v>0.5</v>
      </c>
      <c r="FK26">
        <v>0.4</v>
      </c>
      <c r="FL26">
        <v>2</v>
      </c>
      <c r="FM26">
        <v>487.07299999999998</v>
      </c>
      <c r="FN26">
        <v>527.53399999999999</v>
      </c>
      <c r="FO26">
        <v>21.649799999999999</v>
      </c>
      <c r="FP26">
        <v>25.718800000000002</v>
      </c>
      <c r="FQ26">
        <v>30.0002</v>
      </c>
      <c r="FR26">
        <v>25.673300000000001</v>
      </c>
      <c r="FS26">
        <v>25.6526</v>
      </c>
      <c r="FT26">
        <v>20.382899999999999</v>
      </c>
      <c r="FU26">
        <v>-30</v>
      </c>
      <c r="FV26">
        <v>-30</v>
      </c>
      <c r="FW26">
        <v>21.65</v>
      </c>
      <c r="FX26">
        <v>400</v>
      </c>
      <c r="FY26">
        <v>0</v>
      </c>
      <c r="FZ26">
        <v>102.16800000000001</v>
      </c>
      <c r="GA26">
        <v>102.431</v>
      </c>
    </row>
    <row r="27" spans="1:183" x14ac:dyDescent="0.35">
      <c r="A27">
        <v>9</v>
      </c>
      <c r="B27">
        <v>1600089614.0999999</v>
      </c>
      <c r="C27">
        <v>3313.5</v>
      </c>
      <c r="D27" t="s">
        <v>342</v>
      </c>
      <c r="E27" t="s">
        <v>343</v>
      </c>
      <c r="F27">
        <v>1600089614.0999999</v>
      </c>
      <c r="G27">
        <f t="shared" si="0"/>
        <v>3.4841696045726034E-3</v>
      </c>
      <c r="H27">
        <f t="shared" si="1"/>
        <v>7.0645627388563375</v>
      </c>
      <c r="I27">
        <f t="shared" si="2"/>
        <v>389.839</v>
      </c>
      <c r="J27">
        <f t="shared" si="3"/>
        <v>350.50479301422416</v>
      </c>
      <c r="K27">
        <f t="shared" si="4"/>
        <v>35.840243360633131</v>
      </c>
      <c r="L27">
        <f t="shared" si="5"/>
        <v>39.862292641741</v>
      </c>
      <c r="M27">
        <f t="shared" si="6"/>
        <v>0.35934754879389708</v>
      </c>
      <c r="N27">
        <f t="shared" si="7"/>
        <v>2.9629557473856623</v>
      </c>
      <c r="O27">
        <f t="shared" si="8"/>
        <v>0.33677259630968354</v>
      </c>
      <c r="P27">
        <f t="shared" si="9"/>
        <v>0.21239285215930548</v>
      </c>
      <c r="Q27">
        <f t="shared" si="10"/>
        <v>24.722315700036244</v>
      </c>
      <c r="R27">
        <f t="shared" si="11"/>
        <v>23.352303358293579</v>
      </c>
      <c r="S27">
        <f t="shared" si="12"/>
        <v>23.104199999999999</v>
      </c>
      <c r="T27">
        <f t="shared" si="13"/>
        <v>2.8375542865153229</v>
      </c>
      <c r="U27">
        <f t="shared" si="14"/>
        <v>59.840935651922265</v>
      </c>
      <c r="V27">
        <f t="shared" si="15"/>
        <v>1.8036752059066998</v>
      </c>
      <c r="W27">
        <f t="shared" si="16"/>
        <v>3.01411598307581</v>
      </c>
      <c r="X27">
        <f t="shared" si="17"/>
        <v>1.0338790806086231</v>
      </c>
      <c r="Y27">
        <f t="shared" si="18"/>
        <v>-153.65187956165181</v>
      </c>
      <c r="Z27">
        <f t="shared" si="19"/>
        <v>160.04237410653707</v>
      </c>
      <c r="AA27">
        <f t="shared" si="20"/>
        <v>11.265703814449058</v>
      </c>
      <c r="AB27">
        <f t="shared" si="21"/>
        <v>42.378514059370559</v>
      </c>
      <c r="AC27">
        <v>12</v>
      </c>
      <c r="AD27">
        <v>2</v>
      </c>
      <c r="AE27">
        <f t="shared" si="22"/>
        <v>1</v>
      </c>
      <c r="AF27">
        <f t="shared" si="23"/>
        <v>0</v>
      </c>
      <c r="AG27">
        <f t="shared" si="24"/>
        <v>54420.757487228424</v>
      </c>
      <c r="AH27" t="s">
        <v>300</v>
      </c>
      <c r="AI27">
        <v>10317.799999999999</v>
      </c>
      <c r="AJ27">
        <v>758.94200000000001</v>
      </c>
      <c r="AK27">
        <v>3373.87</v>
      </c>
      <c r="AL27">
        <f t="shared" si="25"/>
        <v>2614.9279999999999</v>
      </c>
      <c r="AM27">
        <f t="shared" si="26"/>
        <v>0.77505298070168682</v>
      </c>
      <c r="AN27">
        <v>-1.30937008597824</v>
      </c>
      <c r="AO27" t="s">
        <v>344</v>
      </c>
      <c r="AP27">
        <v>10316.299999999999</v>
      </c>
      <c r="AQ27">
        <v>810.27175999999997</v>
      </c>
      <c r="AR27">
        <v>2605.5100000000002</v>
      </c>
      <c r="AS27">
        <f t="shared" si="27"/>
        <v>0.68901606211451893</v>
      </c>
      <c r="AT27">
        <v>0.5</v>
      </c>
      <c r="AU27">
        <f t="shared" si="28"/>
        <v>126.26305415218741</v>
      </c>
      <c r="AV27">
        <f t="shared" si="29"/>
        <v>7.0645627388563375</v>
      </c>
      <c r="AW27">
        <f t="shared" si="30"/>
        <v>43.498636181246212</v>
      </c>
      <c r="AX27">
        <f t="shared" si="31"/>
        <v>0.72068040422028701</v>
      </c>
      <c r="AY27">
        <f t="shared" si="32"/>
        <v>6.6321323217330919E-2</v>
      </c>
      <c r="AZ27">
        <f t="shared" si="33"/>
        <v>0.29489811975390601</v>
      </c>
      <c r="BA27" t="s">
        <v>345</v>
      </c>
      <c r="BB27">
        <v>727.77</v>
      </c>
      <c r="BC27">
        <f t="shared" si="34"/>
        <v>1877.7400000000002</v>
      </c>
      <c r="BD27">
        <f t="shared" si="35"/>
        <v>0.95606326754502746</v>
      </c>
      <c r="BE27">
        <f t="shared" si="36"/>
        <v>0.29037451343486631</v>
      </c>
      <c r="BF27">
        <f t="shared" si="37"/>
        <v>0.97220261587983758</v>
      </c>
      <c r="BG27">
        <f t="shared" si="38"/>
        <v>0.29383600619213979</v>
      </c>
      <c r="BH27">
        <f t="shared" si="39"/>
        <v>0.85871703614753236</v>
      </c>
      <c r="BI27">
        <f t="shared" si="40"/>
        <v>0.14128296385246764</v>
      </c>
      <c r="BJ27">
        <v>1800</v>
      </c>
      <c r="BK27">
        <v>300</v>
      </c>
      <c r="BL27">
        <v>300</v>
      </c>
      <c r="BM27">
        <v>300</v>
      </c>
      <c r="BN27">
        <v>10316.299999999999</v>
      </c>
      <c r="BO27">
        <v>2537.4</v>
      </c>
      <c r="BP27">
        <v>-8.4300999999999994E-3</v>
      </c>
      <c r="BQ27">
        <v>-16.47</v>
      </c>
      <c r="BR27">
        <f t="shared" si="41"/>
        <v>149.79599999999999</v>
      </c>
      <c r="BS27">
        <f t="shared" si="42"/>
        <v>126.26305415218741</v>
      </c>
      <c r="BT27">
        <f t="shared" si="43"/>
        <v>0.84290003840014027</v>
      </c>
      <c r="BU27">
        <f t="shared" si="44"/>
        <v>0.1958000768002803</v>
      </c>
      <c r="BV27">
        <v>6</v>
      </c>
      <c r="BW27">
        <v>0.5</v>
      </c>
      <c r="BX27" t="s">
        <v>303</v>
      </c>
      <c r="BY27">
        <v>1600089614.0999999</v>
      </c>
      <c r="BZ27">
        <v>389.839</v>
      </c>
      <c r="CA27">
        <v>399.947</v>
      </c>
      <c r="CB27">
        <v>17.639299999999999</v>
      </c>
      <c r="CC27">
        <v>13.5318</v>
      </c>
      <c r="CD27">
        <v>392.12099999999998</v>
      </c>
      <c r="CE27">
        <v>17.763000000000002</v>
      </c>
      <c r="CF27">
        <v>499.97</v>
      </c>
      <c r="CG27">
        <v>102.15300000000001</v>
      </c>
      <c r="CH27">
        <v>0.100219</v>
      </c>
      <c r="CI27">
        <v>24.106100000000001</v>
      </c>
      <c r="CJ27">
        <v>23.104199999999999</v>
      </c>
      <c r="CK27">
        <v>999.9</v>
      </c>
      <c r="CL27">
        <v>0</v>
      </c>
      <c r="CM27">
        <v>0</v>
      </c>
      <c r="CN27">
        <v>9976.8799999999992</v>
      </c>
      <c r="CO27">
        <v>0</v>
      </c>
      <c r="CP27">
        <v>1.5289399999999999E-3</v>
      </c>
      <c r="CQ27">
        <v>149.79599999999999</v>
      </c>
      <c r="CR27">
        <v>0.89999300000000004</v>
      </c>
      <c r="CS27">
        <v>0.100007</v>
      </c>
      <c r="CT27">
        <v>0</v>
      </c>
      <c r="CU27">
        <v>809.46500000000003</v>
      </c>
      <c r="CV27">
        <v>5.0011200000000002</v>
      </c>
      <c r="CW27">
        <v>1181.18</v>
      </c>
      <c r="CX27">
        <v>1418.46</v>
      </c>
      <c r="CY27">
        <v>37.811999999999998</v>
      </c>
      <c r="CZ27">
        <v>41.811999999999998</v>
      </c>
      <c r="DA27">
        <v>40</v>
      </c>
      <c r="DB27">
        <v>41.25</v>
      </c>
      <c r="DC27">
        <v>39.936999999999998</v>
      </c>
      <c r="DD27">
        <v>130.31</v>
      </c>
      <c r="DE27">
        <v>14.48</v>
      </c>
      <c r="DF27">
        <v>0</v>
      </c>
      <c r="DG27">
        <v>90.399999856948895</v>
      </c>
      <c r="DH27">
        <v>0</v>
      </c>
      <c r="DI27">
        <v>810.27175999999997</v>
      </c>
      <c r="DJ27">
        <v>-2.2320769181799802</v>
      </c>
      <c r="DK27">
        <v>-8.0323077721264493</v>
      </c>
      <c r="DL27">
        <v>1183.1723999999999</v>
      </c>
      <c r="DM27">
        <v>15</v>
      </c>
      <c r="DN27">
        <v>1600089584.5999999</v>
      </c>
      <c r="DO27" t="s">
        <v>346</v>
      </c>
      <c r="DP27">
        <v>1600089584.5999999</v>
      </c>
      <c r="DQ27">
        <v>1600089578.0999999</v>
      </c>
      <c r="DR27">
        <v>11</v>
      </c>
      <c r="DS27">
        <v>-4.5999999999999999E-2</v>
      </c>
      <c r="DT27">
        <v>1E-3</v>
      </c>
      <c r="DU27">
        <v>-2.282</v>
      </c>
      <c r="DV27">
        <v>-0.124</v>
      </c>
      <c r="DW27">
        <v>400</v>
      </c>
      <c r="DX27">
        <v>14</v>
      </c>
      <c r="DY27">
        <v>0.18</v>
      </c>
      <c r="DZ27">
        <v>0.02</v>
      </c>
      <c r="EA27">
        <v>400.00205</v>
      </c>
      <c r="EB27">
        <v>5.5384615383857201E-2</v>
      </c>
      <c r="EC27">
        <v>2.2406416491711E-2</v>
      </c>
      <c r="ED27">
        <v>1</v>
      </c>
      <c r="EE27">
        <v>389.85467499999999</v>
      </c>
      <c r="EF27">
        <v>-4.1504690431641199E-2</v>
      </c>
      <c r="EG27">
        <v>1.1944428617558201E-2</v>
      </c>
      <c r="EH27">
        <v>1</v>
      </c>
      <c r="EI27">
        <v>13.5270575</v>
      </c>
      <c r="EJ27">
        <v>3.3830769230778802E-2</v>
      </c>
      <c r="EK27">
        <v>3.2752013296894998E-3</v>
      </c>
      <c r="EL27">
        <v>1</v>
      </c>
      <c r="EM27">
        <v>17.663855000000002</v>
      </c>
      <c r="EN27">
        <v>-0.12670018761729701</v>
      </c>
      <c r="EO27">
        <v>1.22579351850137E-2</v>
      </c>
      <c r="EP27">
        <v>1</v>
      </c>
      <c r="EQ27">
        <v>4</v>
      </c>
      <c r="ER27">
        <v>4</v>
      </c>
      <c r="ES27" t="s">
        <v>311</v>
      </c>
      <c r="ET27">
        <v>100</v>
      </c>
      <c r="EU27">
        <v>100</v>
      </c>
      <c r="EV27">
        <v>-2.282</v>
      </c>
      <c r="EW27">
        <v>-0.1237</v>
      </c>
      <c r="EX27">
        <v>-2.28200000000004</v>
      </c>
      <c r="EY27">
        <v>0</v>
      </c>
      <c r="EZ27">
        <v>0</v>
      </c>
      <c r="FA27">
        <v>0</v>
      </c>
      <c r="FB27">
        <v>-0.12371904761905</v>
      </c>
      <c r="FC27">
        <v>0</v>
      </c>
      <c r="FD27">
        <v>0</v>
      </c>
      <c r="FE27">
        <v>0</v>
      </c>
      <c r="FF27">
        <v>-1</v>
      </c>
      <c r="FG27">
        <v>-1</v>
      </c>
      <c r="FH27">
        <v>-1</v>
      </c>
      <c r="FI27">
        <v>-1</v>
      </c>
      <c r="FJ27">
        <v>0.5</v>
      </c>
      <c r="FK27">
        <v>0.6</v>
      </c>
      <c r="FL27">
        <v>2</v>
      </c>
      <c r="FM27">
        <v>487.03199999999998</v>
      </c>
      <c r="FN27">
        <v>527.02300000000002</v>
      </c>
      <c r="FO27">
        <v>21.649699999999999</v>
      </c>
      <c r="FP27">
        <v>25.745100000000001</v>
      </c>
      <c r="FQ27">
        <v>30.000299999999999</v>
      </c>
      <c r="FR27">
        <v>25.7028</v>
      </c>
      <c r="FS27">
        <v>25.684899999999999</v>
      </c>
      <c r="FT27">
        <v>20.383900000000001</v>
      </c>
      <c r="FU27">
        <v>-30</v>
      </c>
      <c r="FV27">
        <v>-30</v>
      </c>
      <c r="FW27">
        <v>21.65</v>
      </c>
      <c r="FX27">
        <v>400</v>
      </c>
      <c r="FY27">
        <v>0</v>
      </c>
      <c r="FZ27">
        <v>102.163</v>
      </c>
      <c r="GA27">
        <v>102.425</v>
      </c>
    </row>
    <row r="28" spans="1:183" x14ac:dyDescent="0.35">
      <c r="A28">
        <v>10</v>
      </c>
      <c r="B28">
        <v>1600089699.0999999</v>
      </c>
      <c r="C28">
        <v>3398.5</v>
      </c>
      <c r="D28" t="s">
        <v>347</v>
      </c>
      <c r="E28" t="s">
        <v>348</v>
      </c>
      <c r="F28">
        <v>1600089699.0999999</v>
      </c>
      <c r="G28">
        <f t="shared" si="0"/>
        <v>3.2597206512162539E-3</v>
      </c>
      <c r="H28">
        <f t="shared" si="1"/>
        <v>4.5404134068089359</v>
      </c>
      <c r="I28">
        <f t="shared" si="2"/>
        <v>392.97399999999999</v>
      </c>
      <c r="J28">
        <f t="shared" si="3"/>
        <v>363.55165827701614</v>
      </c>
      <c r="K28">
        <f t="shared" si="4"/>
        <v>37.173920153755624</v>
      </c>
      <c r="L28">
        <f t="shared" si="5"/>
        <v>40.182416352426003</v>
      </c>
      <c r="M28">
        <f t="shared" si="6"/>
        <v>0.33054567702405396</v>
      </c>
      <c r="N28">
        <f t="shared" si="7"/>
        <v>2.9648160272054596</v>
      </c>
      <c r="O28">
        <f t="shared" si="8"/>
        <v>0.31135202165689996</v>
      </c>
      <c r="P28">
        <f t="shared" si="9"/>
        <v>0.19622654841335008</v>
      </c>
      <c r="Q28">
        <f t="shared" si="10"/>
        <v>16.479125046565414</v>
      </c>
      <c r="R28">
        <f t="shared" si="11"/>
        <v>23.293681498574355</v>
      </c>
      <c r="S28">
        <f t="shared" si="12"/>
        <v>23.046399999999998</v>
      </c>
      <c r="T28">
        <f t="shared" si="13"/>
        <v>2.8276503742709185</v>
      </c>
      <c r="U28">
        <f t="shared" si="14"/>
        <v>59.3409089384526</v>
      </c>
      <c r="V28">
        <f t="shared" si="15"/>
        <v>1.7812417897899002</v>
      </c>
      <c r="W28">
        <f t="shared" si="16"/>
        <v>3.0017096496404774</v>
      </c>
      <c r="X28">
        <f t="shared" si="17"/>
        <v>1.0464085844810183</v>
      </c>
      <c r="Y28">
        <f t="shared" si="18"/>
        <v>-143.75368071863679</v>
      </c>
      <c r="Z28">
        <f t="shared" si="19"/>
        <v>158.40060920377297</v>
      </c>
      <c r="AA28">
        <f t="shared" si="20"/>
        <v>11.136012653044457</v>
      </c>
      <c r="AB28">
        <f t="shared" si="21"/>
        <v>42.262066184746061</v>
      </c>
      <c r="AC28">
        <v>12</v>
      </c>
      <c r="AD28">
        <v>2</v>
      </c>
      <c r="AE28">
        <f t="shared" si="22"/>
        <v>1</v>
      </c>
      <c r="AF28">
        <f t="shared" si="23"/>
        <v>0</v>
      </c>
      <c r="AG28">
        <f t="shared" si="24"/>
        <v>54488.408332414307</v>
      </c>
      <c r="AH28" t="s">
        <v>300</v>
      </c>
      <c r="AI28">
        <v>10317.799999999999</v>
      </c>
      <c r="AJ28">
        <v>758.94200000000001</v>
      </c>
      <c r="AK28">
        <v>3373.87</v>
      </c>
      <c r="AL28">
        <f t="shared" si="25"/>
        <v>2614.9279999999999</v>
      </c>
      <c r="AM28">
        <f t="shared" si="26"/>
        <v>0.77505298070168682</v>
      </c>
      <c r="AN28">
        <v>-1.30937008597824</v>
      </c>
      <c r="AO28" t="s">
        <v>349</v>
      </c>
      <c r="AP28">
        <v>10312.700000000001</v>
      </c>
      <c r="AQ28">
        <v>782.22130769230796</v>
      </c>
      <c r="AR28">
        <v>2652.41</v>
      </c>
      <c r="AS28">
        <f t="shared" si="27"/>
        <v>0.70509034889315458</v>
      </c>
      <c r="AT28">
        <v>0.5</v>
      </c>
      <c r="AU28">
        <f t="shared" si="28"/>
        <v>84.201043944730145</v>
      </c>
      <c r="AV28">
        <f t="shared" si="29"/>
        <v>4.5404134068089359</v>
      </c>
      <c r="AW28">
        <f t="shared" si="30"/>
        <v>29.684671726078811</v>
      </c>
      <c r="AX28">
        <f t="shared" si="31"/>
        <v>0.72567212459612196</v>
      </c>
      <c r="AY28">
        <f t="shared" si="32"/>
        <v>6.9474001968752239E-2</v>
      </c>
      <c r="AZ28">
        <f t="shared" si="33"/>
        <v>0.27200168902997657</v>
      </c>
      <c r="BA28" t="s">
        <v>350</v>
      </c>
      <c r="BB28">
        <v>727.63</v>
      </c>
      <c r="BC28">
        <f t="shared" si="34"/>
        <v>1924.7799999999997</v>
      </c>
      <c r="BD28">
        <f t="shared" si="35"/>
        <v>0.97163763770804557</v>
      </c>
      <c r="BE28">
        <f t="shared" si="36"/>
        <v>0.27263589092448154</v>
      </c>
      <c r="BF28">
        <f t="shared" si="37"/>
        <v>0.98770546547799698</v>
      </c>
      <c r="BG28">
        <f t="shared" si="38"/>
        <v>0.27590052192641634</v>
      </c>
      <c r="BH28">
        <f t="shared" si="39"/>
        <v>0.90382694433530519</v>
      </c>
      <c r="BI28">
        <f t="shared" si="40"/>
        <v>9.6173055664694806E-2</v>
      </c>
      <c r="BJ28">
        <v>1802</v>
      </c>
      <c r="BK28">
        <v>300</v>
      </c>
      <c r="BL28">
        <v>300</v>
      </c>
      <c r="BM28">
        <v>300</v>
      </c>
      <c r="BN28">
        <v>10312.700000000001</v>
      </c>
      <c r="BO28">
        <v>2609.79</v>
      </c>
      <c r="BP28">
        <v>-8.4697100000000001E-3</v>
      </c>
      <c r="BQ28">
        <v>-25.72</v>
      </c>
      <c r="BR28">
        <f t="shared" si="41"/>
        <v>99.899699999999996</v>
      </c>
      <c r="BS28">
        <f t="shared" si="42"/>
        <v>84.201043944730145</v>
      </c>
      <c r="BT28">
        <f t="shared" si="43"/>
        <v>0.84285582383861157</v>
      </c>
      <c r="BU28">
        <f t="shared" si="44"/>
        <v>0.19571164767722321</v>
      </c>
      <c r="BV28">
        <v>6</v>
      </c>
      <c r="BW28">
        <v>0.5</v>
      </c>
      <c r="BX28" t="s">
        <v>303</v>
      </c>
      <c r="BY28">
        <v>1600089699.0999999</v>
      </c>
      <c r="BZ28">
        <v>392.97399999999999</v>
      </c>
      <c r="CA28">
        <v>399.96</v>
      </c>
      <c r="CB28">
        <v>17.420100000000001</v>
      </c>
      <c r="CC28">
        <v>13.5764</v>
      </c>
      <c r="CD28">
        <v>395.22300000000001</v>
      </c>
      <c r="CE28">
        <v>17.5427</v>
      </c>
      <c r="CF28">
        <v>499.97699999999998</v>
      </c>
      <c r="CG28">
        <v>102.152</v>
      </c>
      <c r="CH28">
        <v>0.10009899999999999</v>
      </c>
      <c r="CI28">
        <v>24.037400000000002</v>
      </c>
      <c r="CJ28">
        <v>23.046399999999998</v>
      </c>
      <c r="CK28">
        <v>999.9</v>
      </c>
      <c r="CL28">
        <v>0</v>
      </c>
      <c r="CM28">
        <v>0</v>
      </c>
      <c r="CN28">
        <v>9987.5</v>
      </c>
      <c r="CO28">
        <v>0</v>
      </c>
      <c r="CP28">
        <v>1.5289399999999999E-3</v>
      </c>
      <c r="CQ28">
        <v>99.899699999999996</v>
      </c>
      <c r="CR28">
        <v>0.89982300000000004</v>
      </c>
      <c r="CS28">
        <v>0.100177</v>
      </c>
      <c r="CT28">
        <v>0</v>
      </c>
      <c r="CU28">
        <v>782.61500000000001</v>
      </c>
      <c r="CV28">
        <v>5.0011200000000002</v>
      </c>
      <c r="CW28">
        <v>752.827</v>
      </c>
      <c r="CX28">
        <v>929.63</v>
      </c>
      <c r="CY28">
        <v>37.436999999999998</v>
      </c>
      <c r="CZ28">
        <v>41.561999999999998</v>
      </c>
      <c r="DA28">
        <v>39.686999999999998</v>
      </c>
      <c r="DB28">
        <v>41.061999999999998</v>
      </c>
      <c r="DC28">
        <v>39.625</v>
      </c>
      <c r="DD28">
        <v>85.39</v>
      </c>
      <c r="DE28">
        <v>9.51</v>
      </c>
      <c r="DF28">
        <v>0</v>
      </c>
      <c r="DG28">
        <v>84.5</v>
      </c>
      <c r="DH28">
        <v>0</v>
      </c>
      <c r="DI28">
        <v>782.22130769230796</v>
      </c>
      <c r="DJ28">
        <v>2.2579829059371499</v>
      </c>
      <c r="DK28">
        <v>-0.36105981090342298</v>
      </c>
      <c r="DL28">
        <v>753.86180769230805</v>
      </c>
      <c r="DM28">
        <v>15</v>
      </c>
      <c r="DN28">
        <v>1600089669.5999999</v>
      </c>
      <c r="DO28" t="s">
        <v>351</v>
      </c>
      <c r="DP28">
        <v>1600089662.0999999</v>
      </c>
      <c r="DQ28">
        <v>1600089669.5999999</v>
      </c>
      <c r="DR28">
        <v>12</v>
      </c>
      <c r="DS28">
        <v>3.3000000000000002E-2</v>
      </c>
      <c r="DT28">
        <v>1E-3</v>
      </c>
      <c r="DU28">
        <v>-2.25</v>
      </c>
      <c r="DV28">
        <v>-0.123</v>
      </c>
      <c r="DW28">
        <v>400</v>
      </c>
      <c r="DX28">
        <v>14</v>
      </c>
      <c r="DY28">
        <v>0.15</v>
      </c>
      <c r="DZ28">
        <v>0.02</v>
      </c>
      <c r="EA28">
        <v>399.98905000000002</v>
      </c>
      <c r="EB28">
        <v>6.15759849898454E-2</v>
      </c>
      <c r="EC28">
        <v>2.4216678137186701E-2</v>
      </c>
      <c r="ED28">
        <v>1</v>
      </c>
      <c r="EE28">
        <v>392.95485000000002</v>
      </c>
      <c r="EF28">
        <v>0.21865666041340601</v>
      </c>
      <c r="EG28">
        <v>2.3447334603319998E-2</v>
      </c>
      <c r="EH28">
        <v>1</v>
      </c>
      <c r="EI28">
        <v>13.568937500000001</v>
      </c>
      <c r="EJ28">
        <v>3.8259287054389898E-2</v>
      </c>
      <c r="EK28">
        <v>3.7349489621680298E-3</v>
      </c>
      <c r="EL28">
        <v>1</v>
      </c>
      <c r="EM28">
        <v>17.4492175</v>
      </c>
      <c r="EN28">
        <v>-0.154715572232653</v>
      </c>
      <c r="EO28">
        <v>1.4952623306630801E-2</v>
      </c>
      <c r="EP28">
        <v>1</v>
      </c>
      <c r="EQ28">
        <v>4</v>
      </c>
      <c r="ER28">
        <v>4</v>
      </c>
      <c r="ES28" t="s">
        <v>311</v>
      </c>
      <c r="ET28">
        <v>100</v>
      </c>
      <c r="EU28">
        <v>100</v>
      </c>
      <c r="EV28">
        <v>-2.2490000000000001</v>
      </c>
      <c r="EW28">
        <v>-0.1226</v>
      </c>
      <c r="EX28">
        <v>-2.2495714285715298</v>
      </c>
      <c r="EY28">
        <v>0</v>
      </c>
      <c r="EZ28">
        <v>0</v>
      </c>
      <c r="FA28">
        <v>0</v>
      </c>
      <c r="FB28">
        <v>-0.122664999999998</v>
      </c>
      <c r="FC28">
        <v>0</v>
      </c>
      <c r="FD28">
        <v>0</v>
      </c>
      <c r="FE28">
        <v>0</v>
      </c>
      <c r="FF28">
        <v>-1</v>
      </c>
      <c r="FG28">
        <v>-1</v>
      </c>
      <c r="FH28">
        <v>-1</v>
      </c>
      <c r="FI28">
        <v>-1</v>
      </c>
      <c r="FJ28">
        <v>0.6</v>
      </c>
      <c r="FK28">
        <v>0.5</v>
      </c>
      <c r="FL28">
        <v>2</v>
      </c>
      <c r="FM28">
        <v>486.697</v>
      </c>
      <c r="FN28">
        <v>526.98900000000003</v>
      </c>
      <c r="FO28">
        <v>21.649699999999999</v>
      </c>
      <c r="FP28">
        <v>25.7668</v>
      </c>
      <c r="FQ28">
        <v>30</v>
      </c>
      <c r="FR28">
        <v>25.727399999999999</v>
      </c>
      <c r="FS28">
        <v>25.709499999999998</v>
      </c>
      <c r="FT28">
        <v>20.385300000000001</v>
      </c>
      <c r="FU28">
        <v>-30</v>
      </c>
      <c r="FV28">
        <v>-30</v>
      </c>
      <c r="FW28">
        <v>21.65</v>
      </c>
      <c r="FX28">
        <v>400</v>
      </c>
      <c r="FY28">
        <v>0</v>
      </c>
      <c r="FZ28">
        <v>102.15900000000001</v>
      </c>
      <c r="GA28">
        <v>102.422</v>
      </c>
    </row>
    <row r="29" spans="1:183" x14ac:dyDescent="0.35">
      <c r="A29">
        <v>11</v>
      </c>
      <c r="B29">
        <v>1600089788.0999999</v>
      </c>
      <c r="C29">
        <v>3487.5</v>
      </c>
      <c r="D29" t="s">
        <v>352</v>
      </c>
      <c r="E29" t="s">
        <v>353</v>
      </c>
      <c r="F29">
        <v>1600089788.0999999</v>
      </c>
      <c r="G29">
        <f t="shared" si="0"/>
        <v>2.9912431755341894E-3</v>
      </c>
      <c r="H29">
        <f t="shared" si="1"/>
        <v>1.7516944893845523</v>
      </c>
      <c r="I29">
        <f t="shared" si="2"/>
        <v>396.46100000000001</v>
      </c>
      <c r="J29">
        <f t="shared" si="3"/>
        <v>379.93213420713357</v>
      </c>
      <c r="K29">
        <f t="shared" si="4"/>
        <v>38.849645039679054</v>
      </c>
      <c r="L29">
        <f t="shared" si="5"/>
        <v>40.539790492370003</v>
      </c>
      <c r="M29">
        <f t="shared" si="6"/>
        <v>0.29528468159769372</v>
      </c>
      <c r="N29">
        <f t="shared" si="7"/>
        <v>2.9634151349298241</v>
      </c>
      <c r="O29">
        <f t="shared" si="8"/>
        <v>0.27985815278895015</v>
      </c>
      <c r="P29">
        <f t="shared" si="9"/>
        <v>0.17623016957134649</v>
      </c>
      <c r="Q29">
        <f t="shared" si="10"/>
        <v>8.2441872098344433</v>
      </c>
      <c r="R29">
        <f t="shared" si="11"/>
        <v>23.249396153585916</v>
      </c>
      <c r="S29">
        <f t="shared" si="12"/>
        <v>23.015000000000001</v>
      </c>
      <c r="T29">
        <f t="shared" si="13"/>
        <v>2.8222827348993973</v>
      </c>
      <c r="U29">
        <f t="shared" si="14"/>
        <v>58.655343489858758</v>
      </c>
      <c r="V29">
        <f t="shared" si="15"/>
        <v>1.7538021713379999</v>
      </c>
      <c r="W29">
        <f t="shared" si="16"/>
        <v>2.9900126177612858</v>
      </c>
      <c r="X29">
        <f t="shared" si="17"/>
        <v>1.0684805635613974</v>
      </c>
      <c r="Y29">
        <f t="shared" si="18"/>
        <v>-131.91382404105775</v>
      </c>
      <c r="Z29">
        <f t="shared" si="19"/>
        <v>152.95770582860192</v>
      </c>
      <c r="AA29">
        <f t="shared" si="20"/>
        <v>10.753197333696395</v>
      </c>
      <c r="AB29">
        <f t="shared" si="21"/>
        <v>40.041266331075008</v>
      </c>
      <c r="AC29">
        <v>12</v>
      </c>
      <c r="AD29">
        <v>2</v>
      </c>
      <c r="AE29">
        <f t="shared" si="22"/>
        <v>1</v>
      </c>
      <c r="AF29">
        <f t="shared" si="23"/>
        <v>0</v>
      </c>
      <c r="AG29">
        <f t="shared" si="24"/>
        <v>54458.883736159172</v>
      </c>
      <c r="AH29" t="s">
        <v>300</v>
      </c>
      <c r="AI29">
        <v>10317.799999999999</v>
      </c>
      <c r="AJ29">
        <v>758.94200000000001</v>
      </c>
      <c r="AK29">
        <v>3373.87</v>
      </c>
      <c r="AL29">
        <f t="shared" si="25"/>
        <v>2614.9279999999999</v>
      </c>
      <c r="AM29">
        <f t="shared" si="26"/>
        <v>0.77505298070168682</v>
      </c>
      <c r="AN29">
        <v>-1.30937008597824</v>
      </c>
      <c r="AO29" t="s">
        <v>354</v>
      </c>
      <c r="AP29">
        <v>10309</v>
      </c>
      <c r="AQ29">
        <v>756.42560000000003</v>
      </c>
      <c r="AR29">
        <v>2673.3</v>
      </c>
      <c r="AS29">
        <f t="shared" si="27"/>
        <v>0.71704425242210001</v>
      </c>
      <c r="AT29">
        <v>0.5</v>
      </c>
      <c r="AU29">
        <f t="shared" si="28"/>
        <v>42.198168830390046</v>
      </c>
      <c r="AV29">
        <f t="shared" si="29"/>
        <v>1.7516944893845523</v>
      </c>
      <c r="AW29">
        <f t="shared" si="30"/>
        <v>15.128977211284296</v>
      </c>
      <c r="AX29">
        <f t="shared" si="31"/>
        <v>0.71904761904761905</v>
      </c>
      <c r="AY29">
        <f t="shared" si="32"/>
        <v>7.2540222957691275E-2</v>
      </c>
      <c r="AZ29">
        <f t="shared" si="33"/>
        <v>0.26206187109564943</v>
      </c>
      <c r="BA29" t="s">
        <v>355</v>
      </c>
      <c r="BB29">
        <v>751.07</v>
      </c>
      <c r="BC29">
        <f t="shared" si="34"/>
        <v>1922.23</v>
      </c>
      <c r="BD29">
        <f t="shared" si="35"/>
        <v>0.99721386098437759</v>
      </c>
      <c r="BE29">
        <f t="shared" si="36"/>
        <v>0.26710767119109341</v>
      </c>
      <c r="BF29">
        <f t="shared" si="37"/>
        <v>1.0013144876768085</v>
      </c>
      <c r="BG29">
        <f t="shared" si="38"/>
        <v>0.26791177424387963</v>
      </c>
      <c r="BH29">
        <f t="shared" si="39"/>
        <v>0.99015344611490741</v>
      </c>
      <c r="BI29">
        <f t="shared" si="40"/>
        <v>9.8465538850925904E-3</v>
      </c>
      <c r="BJ29">
        <v>1804</v>
      </c>
      <c r="BK29">
        <v>300</v>
      </c>
      <c r="BL29">
        <v>300</v>
      </c>
      <c r="BM29">
        <v>300</v>
      </c>
      <c r="BN29">
        <v>10309</v>
      </c>
      <c r="BO29">
        <v>2671.98</v>
      </c>
      <c r="BP29">
        <v>-8.5090700000000005E-3</v>
      </c>
      <c r="BQ29">
        <v>-49.91</v>
      </c>
      <c r="BR29">
        <f t="shared" si="41"/>
        <v>50.075899999999997</v>
      </c>
      <c r="BS29">
        <f t="shared" si="42"/>
        <v>42.198168830390046</v>
      </c>
      <c r="BT29">
        <f t="shared" si="43"/>
        <v>0.84268418201949535</v>
      </c>
      <c r="BU29">
        <f t="shared" si="44"/>
        <v>0.19536836403899094</v>
      </c>
      <c r="BV29">
        <v>6</v>
      </c>
      <c r="BW29">
        <v>0.5</v>
      </c>
      <c r="BX29" t="s">
        <v>303</v>
      </c>
      <c r="BY29">
        <v>1600089788.0999999</v>
      </c>
      <c r="BZ29">
        <v>396.46100000000001</v>
      </c>
      <c r="CA29">
        <v>399.98599999999999</v>
      </c>
      <c r="CB29">
        <v>17.151399999999999</v>
      </c>
      <c r="CC29">
        <v>13.6236</v>
      </c>
      <c r="CD29">
        <v>398.71699999999998</v>
      </c>
      <c r="CE29">
        <v>17.270099999999999</v>
      </c>
      <c r="CF29">
        <v>500.01799999999997</v>
      </c>
      <c r="CG29">
        <v>102.154</v>
      </c>
      <c r="CH29">
        <v>0.10017</v>
      </c>
      <c r="CI29">
        <v>23.9724</v>
      </c>
      <c r="CJ29">
        <v>23.015000000000001</v>
      </c>
      <c r="CK29">
        <v>999.9</v>
      </c>
      <c r="CL29">
        <v>0</v>
      </c>
      <c r="CM29">
        <v>0</v>
      </c>
      <c r="CN29">
        <v>9979.3799999999992</v>
      </c>
      <c r="CO29">
        <v>0</v>
      </c>
      <c r="CP29">
        <v>1.5289399999999999E-3</v>
      </c>
      <c r="CQ29">
        <v>50.075899999999997</v>
      </c>
      <c r="CR29">
        <v>0.90054500000000004</v>
      </c>
      <c r="CS29">
        <v>9.9454600000000004E-2</v>
      </c>
      <c r="CT29">
        <v>0</v>
      </c>
      <c r="CU29">
        <v>757.27499999999998</v>
      </c>
      <c r="CV29">
        <v>5.0011200000000002</v>
      </c>
      <c r="CW29">
        <v>351.512</v>
      </c>
      <c r="CX29">
        <v>441.61399999999998</v>
      </c>
      <c r="CY29">
        <v>36.936999999999998</v>
      </c>
      <c r="CZ29">
        <v>41.25</v>
      </c>
      <c r="DA29">
        <v>39.375</v>
      </c>
      <c r="DB29">
        <v>40.811999999999998</v>
      </c>
      <c r="DC29">
        <v>39.25</v>
      </c>
      <c r="DD29">
        <v>40.590000000000003</v>
      </c>
      <c r="DE29">
        <v>4.4800000000000004</v>
      </c>
      <c r="DF29">
        <v>0</v>
      </c>
      <c r="DG29">
        <v>88.799999952316298</v>
      </c>
      <c r="DH29">
        <v>0</v>
      </c>
      <c r="DI29">
        <v>756.42560000000003</v>
      </c>
      <c r="DJ29">
        <v>5.7166153754097504</v>
      </c>
      <c r="DK29">
        <v>2.90492308692617</v>
      </c>
      <c r="DL29">
        <v>350.99471999999997</v>
      </c>
      <c r="DM29">
        <v>15</v>
      </c>
      <c r="DN29">
        <v>1600089762.5999999</v>
      </c>
      <c r="DO29" t="s">
        <v>356</v>
      </c>
      <c r="DP29">
        <v>1600089746.5999999</v>
      </c>
      <c r="DQ29">
        <v>1600089762.5999999</v>
      </c>
      <c r="DR29">
        <v>13</v>
      </c>
      <c r="DS29">
        <v>-7.0000000000000001E-3</v>
      </c>
      <c r="DT29">
        <v>4.0000000000000001E-3</v>
      </c>
      <c r="DU29">
        <v>-2.2559999999999998</v>
      </c>
      <c r="DV29">
        <v>-0.11899999999999999</v>
      </c>
      <c r="DW29">
        <v>400</v>
      </c>
      <c r="DX29">
        <v>14</v>
      </c>
      <c r="DY29">
        <v>0.16</v>
      </c>
      <c r="DZ29">
        <v>0.02</v>
      </c>
      <c r="EA29">
        <v>399.98930000000001</v>
      </c>
      <c r="EB29">
        <v>-9.6720450282954701E-2</v>
      </c>
      <c r="EC29">
        <v>2.7298534759213001E-2</v>
      </c>
      <c r="ED29">
        <v>1</v>
      </c>
      <c r="EE29">
        <v>396.44922500000001</v>
      </c>
      <c r="EF29">
        <v>-0.157677298312525</v>
      </c>
      <c r="EG29">
        <v>7.5452464340141606E-2</v>
      </c>
      <c r="EH29">
        <v>1</v>
      </c>
      <c r="EI29">
        <v>13.61637</v>
      </c>
      <c r="EJ29">
        <v>2.77463414633842E-2</v>
      </c>
      <c r="EK29">
        <v>2.7666044169704501E-3</v>
      </c>
      <c r="EL29">
        <v>1</v>
      </c>
      <c r="EM29">
        <v>17.1690325</v>
      </c>
      <c r="EN29">
        <v>8.28664165103076E-2</v>
      </c>
      <c r="EO29">
        <v>7.3472098062801805E-2</v>
      </c>
      <c r="EP29">
        <v>1</v>
      </c>
      <c r="EQ29">
        <v>4</v>
      </c>
      <c r="ER29">
        <v>4</v>
      </c>
      <c r="ES29" t="s">
        <v>311</v>
      </c>
      <c r="ET29">
        <v>100</v>
      </c>
      <c r="EU29">
        <v>100</v>
      </c>
      <c r="EV29">
        <v>-2.2559999999999998</v>
      </c>
      <c r="EW29">
        <v>-0.1187</v>
      </c>
      <c r="EX29">
        <v>-2.2561999999999198</v>
      </c>
      <c r="EY29">
        <v>0</v>
      </c>
      <c r="EZ29">
        <v>0</v>
      </c>
      <c r="FA29">
        <v>0</v>
      </c>
      <c r="FB29">
        <v>-0.11863499999999801</v>
      </c>
      <c r="FC29">
        <v>0</v>
      </c>
      <c r="FD29">
        <v>0</v>
      </c>
      <c r="FE29">
        <v>0</v>
      </c>
      <c r="FF29">
        <v>-1</v>
      </c>
      <c r="FG29">
        <v>-1</v>
      </c>
      <c r="FH29">
        <v>-1</v>
      </c>
      <c r="FI29">
        <v>-1</v>
      </c>
      <c r="FJ29">
        <v>0.7</v>
      </c>
      <c r="FK29">
        <v>0.4</v>
      </c>
      <c r="FL29">
        <v>2</v>
      </c>
      <c r="FM29">
        <v>486.54300000000001</v>
      </c>
      <c r="FN29">
        <v>526.38800000000003</v>
      </c>
      <c r="FO29">
        <v>21.649799999999999</v>
      </c>
      <c r="FP29">
        <v>25.782499999999999</v>
      </c>
      <c r="FQ29">
        <v>30.0001</v>
      </c>
      <c r="FR29">
        <v>25.749099999999999</v>
      </c>
      <c r="FS29">
        <v>25.731300000000001</v>
      </c>
      <c r="FT29">
        <v>20.388100000000001</v>
      </c>
      <c r="FU29">
        <v>-30</v>
      </c>
      <c r="FV29">
        <v>-30</v>
      </c>
      <c r="FW29">
        <v>21.65</v>
      </c>
      <c r="FX29">
        <v>400</v>
      </c>
      <c r="FY29">
        <v>0</v>
      </c>
      <c r="FZ29">
        <v>102.157</v>
      </c>
      <c r="GA29">
        <v>102.42100000000001</v>
      </c>
    </row>
    <row r="30" spans="1:183" x14ac:dyDescent="0.35">
      <c r="A30">
        <v>12</v>
      </c>
      <c r="B30">
        <v>1600089875.0999999</v>
      </c>
      <c r="C30">
        <v>3574.5</v>
      </c>
      <c r="D30" t="s">
        <v>357</v>
      </c>
      <c r="E30" t="s">
        <v>358</v>
      </c>
      <c r="F30">
        <v>1600089875.0999999</v>
      </c>
      <c r="G30">
        <f t="shared" si="0"/>
        <v>2.689228323787222E-3</v>
      </c>
      <c r="H30">
        <f t="shared" si="1"/>
        <v>-1.0071144138424584</v>
      </c>
      <c r="I30">
        <f t="shared" si="2"/>
        <v>399.90800000000002</v>
      </c>
      <c r="J30">
        <f t="shared" si="3"/>
        <v>399.46950358944025</v>
      </c>
      <c r="K30">
        <f t="shared" si="4"/>
        <v>40.845725303770337</v>
      </c>
      <c r="L30">
        <f t="shared" si="5"/>
        <v>40.890561527240401</v>
      </c>
      <c r="M30">
        <f t="shared" si="6"/>
        <v>0.25734162028091007</v>
      </c>
      <c r="N30">
        <f t="shared" si="7"/>
        <v>2.965664947767797</v>
      </c>
      <c r="O30">
        <f t="shared" si="8"/>
        <v>0.24554828520240443</v>
      </c>
      <c r="P30">
        <f t="shared" si="9"/>
        <v>0.15448221821607883</v>
      </c>
      <c r="Q30">
        <f t="shared" si="10"/>
        <v>1.9963409403257826E-3</v>
      </c>
      <c r="R30">
        <f t="shared" si="11"/>
        <v>23.215437325195538</v>
      </c>
      <c r="S30">
        <f t="shared" si="12"/>
        <v>22.9847</v>
      </c>
      <c r="T30">
        <f t="shared" si="13"/>
        <v>2.8171115867383487</v>
      </c>
      <c r="U30">
        <f t="shared" si="14"/>
        <v>57.818515352334479</v>
      </c>
      <c r="V30">
        <f t="shared" si="15"/>
        <v>1.7221340745031202</v>
      </c>
      <c r="W30">
        <f t="shared" si="16"/>
        <v>2.9785165945697143</v>
      </c>
      <c r="X30">
        <f t="shared" si="17"/>
        <v>1.0949775122352285</v>
      </c>
      <c r="Y30">
        <f t="shared" si="18"/>
        <v>-118.59496907901649</v>
      </c>
      <c r="Z30">
        <f t="shared" si="19"/>
        <v>147.66972011412355</v>
      </c>
      <c r="AA30">
        <f t="shared" si="20"/>
        <v>10.36861170707634</v>
      </c>
      <c r="AB30">
        <f t="shared" si="21"/>
        <v>39.445359083123719</v>
      </c>
      <c r="AC30">
        <v>12</v>
      </c>
      <c r="AD30">
        <v>2</v>
      </c>
      <c r="AE30">
        <f t="shared" si="22"/>
        <v>1</v>
      </c>
      <c r="AF30">
        <f t="shared" si="23"/>
        <v>0</v>
      </c>
      <c r="AG30">
        <f t="shared" si="24"/>
        <v>54537.213938105822</v>
      </c>
      <c r="AH30" t="s">
        <v>359</v>
      </c>
      <c r="AI30">
        <v>10310.1</v>
      </c>
      <c r="AJ30">
        <v>707.43</v>
      </c>
      <c r="AK30">
        <v>2882</v>
      </c>
      <c r="AL30">
        <f t="shared" si="25"/>
        <v>2174.5700000000002</v>
      </c>
      <c r="AM30">
        <f t="shared" si="26"/>
        <v>0.7545350451075642</v>
      </c>
      <c r="AN30">
        <v>-1.0071144138424599</v>
      </c>
      <c r="AO30" t="s">
        <v>360</v>
      </c>
      <c r="AP30" t="s">
        <v>360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2.1009409053695999E-2</v>
      </c>
      <c r="AV30">
        <f t="shared" si="29"/>
        <v>-1.0071144138424584</v>
      </c>
      <c r="AW30" t="e">
        <f t="shared" si="30"/>
        <v>#DIV/0!</v>
      </c>
      <c r="AX30" t="e">
        <f t="shared" si="31"/>
        <v>#DIV/0!</v>
      </c>
      <c r="AY30">
        <f t="shared" si="32"/>
        <v>7.3981720785325127E-14</v>
      </c>
      <c r="AZ30" t="e">
        <f t="shared" si="33"/>
        <v>#DIV/0!</v>
      </c>
      <c r="BA30" t="s">
        <v>360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1.3253194884505901</v>
      </c>
      <c r="BH30" t="e">
        <f t="shared" si="39"/>
        <v>#DIV/0!</v>
      </c>
      <c r="BI30" t="e">
        <f t="shared" si="40"/>
        <v>#DIV/0!</v>
      </c>
      <c r="BJ30">
        <v>1806</v>
      </c>
      <c r="BK30">
        <v>300</v>
      </c>
      <c r="BL30">
        <v>300</v>
      </c>
      <c r="BM30">
        <v>300</v>
      </c>
      <c r="BN30">
        <v>10310.1</v>
      </c>
      <c r="BO30">
        <v>2797.95</v>
      </c>
      <c r="BP30">
        <v>-8.5482000000000006E-3</v>
      </c>
      <c r="BQ30">
        <v>3.97</v>
      </c>
      <c r="BR30">
        <f t="shared" si="41"/>
        <v>5.0011199999999999E-2</v>
      </c>
      <c r="BS30">
        <f t="shared" si="42"/>
        <v>2.1009409053695999E-2</v>
      </c>
      <c r="BT30">
        <f t="shared" si="43"/>
        <v>0.42009407999999998</v>
      </c>
      <c r="BU30">
        <f t="shared" si="44"/>
        <v>9.502128E-2</v>
      </c>
      <c r="BV30">
        <v>6</v>
      </c>
      <c r="BW30">
        <v>0.5</v>
      </c>
      <c r="BX30" t="s">
        <v>303</v>
      </c>
      <c r="BY30">
        <v>1600089875.0999999</v>
      </c>
      <c r="BZ30">
        <v>399.90800000000002</v>
      </c>
      <c r="CA30">
        <v>399.99</v>
      </c>
      <c r="CB30">
        <v>16.842400000000001</v>
      </c>
      <c r="CC30">
        <v>13.669499999999999</v>
      </c>
      <c r="CD30">
        <v>402.18299999999999</v>
      </c>
      <c r="CE30">
        <v>16.960699999999999</v>
      </c>
      <c r="CF30">
        <v>499.97199999999998</v>
      </c>
      <c r="CG30">
        <v>102.15</v>
      </c>
      <c r="CH30">
        <v>9.9921300000000005E-2</v>
      </c>
      <c r="CI30">
        <v>23.908300000000001</v>
      </c>
      <c r="CJ30">
        <v>22.9847</v>
      </c>
      <c r="CK30">
        <v>999.9</v>
      </c>
      <c r="CL30">
        <v>0</v>
      </c>
      <c r="CM30">
        <v>0</v>
      </c>
      <c r="CN30">
        <v>9992.5</v>
      </c>
      <c r="CO30">
        <v>0</v>
      </c>
      <c r="CP30">
        <v>1.5289399999999999E-3</v>
      </c>
      <c r="CQ30">
        <v>5.0011199999999999E-2</v>
      </c>
      <c r="CR30">
        <v>0</v>
      </c>
      <c r="CS30">
        <v>0</v>
      </c>
      <c r="CT30">
        <v>0</v>
      </c>
      <c r="CU30">
        <v>703.85</v>
      </c>
      <c r="CV30">
        <v>5.0011199999999999E-2</v>
      </c>
      <c r="CW30">
        <v>-1.66</v>
      </c>
      <c r="CX30">
        <v>-0.8</v>
      </c>
      <c r="CY30">
        <v>36.625</v>
      </c>
      <c r="CZ30">
        <v>41</v>
      </c>
      <c r="DA30">
        <v>39.061999999999998</v>
      </c>
      <c r="DB30">
        <v>40.5</v>
      </c>
      <c r="DC30">
        <v>38.75</v>
      </c>
      <c r="DD30">
        <v>0</v>
      </c>
      <c r="DE30">
        <v>0</v>
      </c>
      <c r="DF30">
        <v>0</v>
      </c>
      <c r="DG30">
        <v>86</v>
      </c>
      <c r="DH30">
        <v>0</v>
      </c>
      <c r="DI30">
        <v>707.43</v>
      </c>
      <c r="DJ30">
        <v>-13.3669230409165</v>
      </c>
      <c r="DK30">
        <v>4.6807691271488396</v>
      </c>
      <c r="DL30">
        <v>-3.6556000000000002</v>
      </c>
      <c r="DM30">
        <v>15</v>
      </c>
      <c r="DN30">
        <v>1600089850.0999999</v>
      </c>
      <c r="DO30" t="s">
        <v>361</v>
      </c>
      <c r="DP30">
        <v>1600089837.0999999</v>
      </c>
      <c r="DQ30">
        <v>1600089850.0999999</v>
      </c>
      <c r="DR30">
        <v>14</v>
      </c>
      <c r="DS30">
        <v>-1.7999999999999999E-2</v>
      </c>
      <c r="DT30">
        <v>0</v>
      </c>
      <c r="DU30">
        <v>-2.2749999999999999</v>
      </c>
      <c r="DV30">
        <v>-0.11799999999999999</v>
      </c>
      <c r="DW30">
        <v>400</v>
      </c>
      <c r="DX30">
        <v>14</v>
      </c>
      <c r="DY30">
        <v>0.36</v>
      </c>
      <c r="DZ30">
        <v>0.03</v>
      </c>
      <c r="EA30">
        <v>399.99512499999997</v>
      </c>
      <c r="EB30">
        <v>-4.6660412758682497E-2</v>
      </c>
      <c r="EC30">
        <v>4.4720346320216202E-2</v>
      </c>
      <c r="ED30">
        <v>1</v>
      </c>
      <c r="EE30">
        <v>399.80147499999998</v>
      </c>
      <c r="EF30">
        <v>0.24442401500857799</v>
      </c>
      <c r="EG30">
        <v>3.0798528779797E-2</v>
      </c>
      <c r="EH30">
        <v>1</v>
      </c>
      <c r="EI30">
        <v>13.661885</v>
      </c>
      <c r="EJ30">
        <v>3.2278424014986297E-2</v>
      </c>
      <c r="EK30">
        <v>3.2036346545758301E-3</v>
      </c>
      <c r="EL30">
        <v>1</v>
      </c>
      <c r="EM30">
        <v>16.8434825</v>
      </c>
      <c r="EN30">
        <v>0.41220225140707201</v>
      </c>
      <c r="EO30">
        <v>0.14362958937402101</v>
      </c>
      <c r="EP30">
        <v>1</v>
      </c>
      <c r="EQ30">
        <v>4</v>
      </c>
      <c r="ER30">
        <v>4</v>
      </c>
      <c r="ES30" t="s">
        <v>311</v>
      </c>
      <c r="ET30">
        <v>100</v>
      </c>
      <c r="EU30">
        <v>100</v>
      </c>
      <c r="EV30">
        <v>-2.2749999999999999</v>
      </c>
      <c r="EW30">
        <v>-0.1183</v>
      </c>
      <c r="EX30">
        <v>-2.2746666666666902</v>
      </c>
      <c r="EY30">
        <v>0</v>
      </c>
      <c r="EZ30">
        <v>0</v>
      </c>
      <c r="FA30">
        <v>0</v>
      </c>
      <c r="FB30">
        <v>-0.118376190476191</v>
      </c>
      <c r="FC30">
        <v>0</v>
      </c>
      <c r="FD30">
        <v>0</v>
      </c>
      <c r="FE30">
        <v>0</v>
      </c>
      <c r="FF30">
        <v>-1</v>
      </c>
      <c r="FG30">
        <v>-1</v>
      </c>
      <c r="FH30">
        <v>-1</v>
      </c>
      <c r="FI30">
        <v>-1</v>
      </c>
      <c r="FJ30">
        <v>0.6</v>
      </c>
      <c r="FK30">
        <v>0.4</v>
      </c>
      <c r="FL30">
        <v>2</v>
      </c>
      <c r="FM30">
        <v>486.56900000000002</v>
      </c>
      <c r="FN30">
        <v>526.08399999999995</v>
      </c>
      <c r="FO30">
        <v>21.649799999999999</v>
      </c>
      <c r="FP30">
        <v>25.795500000000001</v>
      </c>
      <c r="FQ30">
        <v>30.0002</v>
      </c>
      <c r="FR30">
        <v>25.765699999999999</v>
      </c>
      <c r="FS30">
        <v>25.750499999999999</v>
      </c>
      <c r="FT30">
        <v>20.386399999999998</v>
      </c>
      <c r="FU30">
        <v>-30</v>
      </c>
      <c r="FV30">
        <v>-30</v>
      </c>
      <c r="FW30">
        <v>21.65</v>
      </c>
      <c r="FX30">
        <v>400</v>
      </c>
      <c r="FY30">
        <v>0</v>
      </c>
      <c r="FZ30">
        <v>102.152</v>
      </c>
      <c r="GA30">
        <v>102.41800000000001</v>
      </c>
    </row>
    <row r="31" spans="1:183" x14ac:dyDescent="0.35">
      <c r="A31">
        <v>13</v>
      </c>
      <c r="B31">
        <v>1600091649.5</v>
      </c>
      <c r="C31">
        <v>5348.9000000953702</v>
      </c>
      <c r="D31" t="s">
        <v>362</v>
      </c>
      <c r="E31" t="s">
        <v>363</v>
      </c>
      <c r="F31">
        <v>1600091649.5</v>
      </c>
      <c r="G31">
        <f t="shared" si="0"/>
        <v>1.1047635253272187E-3</v>
      </c>
      <c r="H31">
        <f t="shared" si="1"/>
        <v>-1.1855244373036404</v>
      </c>
      <c r="I31">
        <f t="shared" si="2"/>
        <v>400.9</v>
      </c>
      <c r="J31">
        <f t="shared" si="3"/>
        <v>413.89218486288945</v>
      </c>
      <c r="K31">
        <f t="shared" si="4"/>
        <v>42.330069509183382</v>
      </c>
      <c r="L31">
        <f t="shared" si="5"/>
        <v>41.001317461100001</v>
      </c>
      <c r="M31">
        <f t="shared" si="6"/>
        <v>9.1904158253979323E-2</v>
      </c>
      <c r="N31">
        <f t="shared" si="7"/>
        <v>2.9669456195647621</v>
      </c>
      <c r="O31">
        <f t="shared" si="8"/>
        <v>9.0351421333724216E-2</v>
      </c>
      <c r="P31">
        <f t="shared" si="9"/>
        <v>5.6606960398574602E-2</v>
      </c>
      <c r="Q31">
        <f t="shared" si="10"/>
        <v>1.9963409403257826E-3</v>
      </c>
      <c r="R31">
        <f t="shared" si="11"/>
        <v>23.239713663731628</v>
      </c>
      <c r="S31">
        <f t="shared" si="12"/>
        <v>23.047499999999999</v>
      </c>
      <c r="T31">
        <f t="shared" si="13"/>
        <v>2.827838574386262</v>
      </c>
      <c r="U31">
        <f t="shared" si="14"/>
        <v>55.125431667920907</v>
      </c>
      <c r="V31">
        <f t="shared" si="15"/>
        <v>1.6044002682446001</v>
      </c>
      <c r="W31">
        <f t="shared" si="16"/>
        <v>2.9104538861656613</v>
      </c>
      <c r="X31">
        <f t="shared" si="17"/>
        <v>1.2234383061416618</v>
      </c>
      <c r="Y31">
        <f t="shared" si="18"/>
        <v>-48.720071466930342</v>
      </c>
      <c r="Z31">
        <f t="shared" si="19"/>
        <v>76.26605396497402</v>
      </c>
      <c r="AA31">
        <f t="shared" si="20"/>
        <v>5.3439960917564617</v>
      </c>
      <c r="AB31">
        <f t="shared" si="21"/>
        <v>32.891974930740467</v>
      </c>
      <c r="AC31">
        <v>12</v>
      </c>
      <c r="AD31">
        <v>2</v>
      </c>
      <c r="AE31">
        <f t="shared" si="22"/>
        <v>1</v>
      </c>
      <c r="AF31">
        <f t="shared" si="23"/>
        <v>0</v>
      </c>
      <c r="AG31">
        <f t="shared" si="24"/>
        <v>54646.351786159052</v>
      </c>
      <c r="AH31" t="s">
        <v>364</v>
      </c>
      <c r="AI31">
        <v>10316.799999999999</v>
      </c>
      <c r="AJ31">
        <v>694.24720000000002</v>
      </c>
      <c r="AK31">
        <v>3194.21</v>
      </c>
      <c r="AL31">
        <f t="shared" si="25"/>
        <v>2499.9628000000002</v>
      </c>
      <c r="AM31">
        <f t="shared" si="26"/>
        <v>0.78265449046869184</v>
      </c>
      <c r="AN31">
        <v>-1.1855244373036899</v>
      </c>
      <c r="AO31" t="s">
        <v>360</v>
      </c>
      <c r="AP31" t="s">
        <v>360</v>
      </c>
      <c r="AQ31">
        <v>0</v>
      </c>
      <c r="AR31">
        <v>0</v>
      </c>
      <c r="AS31" t="e">
        <f t="shared" si="27"/>
        <v>#DIV/0!</v>
      </c>
      <c r="AT31">
        <v>0.5</v>
      </c>
      <c r="AU31">
        <f t="shared" si="28"/>
        <v>2.1009409053695999E-2</v>
      </c>
      <c r="AV31">
        <f t="shared" si="29"/>
        <v>-1.1855244373036404</v>
      </c>
      <c r="AW31" t="e">
        <f t="shared" si="30"/>
        <v>#DIV/0!</v>
      </c>
      <c r="AX31" t="e">
        <f t="shared" si="31"/>
        <v>#DIV/0!</v>
      </c>
      <c r="AY31">
        <f t="shared" si="32"/>
        <v>2.3568462478753578E-12</v>
      </c>
      <c r="AZ31" t="e">
        <f t="shared" si="33"/>
        <v>#DIV/0!</v>
      </c>
      <c r="BA31" t="s">
        <v>360</v>
      </c>
      <c r="BB31">
        <v>0</v>
      </c>
      <c r="BC31">
        <f t="shared" si="34"/>
        <v>0</v>
      </c>
      <c r="BD31" t="e">
        <f t="shared" si="35"/>
        <v>#DIV/0!</v>
      </c>
      <c r="BE31">
        <f t="shared" si="36"/>
        <v>1</v>
      </c>
      <c r="BF31">
        <f t="shared" si="37"/>
        <v>0</v>
      </c>
      <c r="BG31">
        <f t="shared" si="38"/>
        <v>1.2777030122208217</v>
      </c>
      <c r="BH31" t="e">
        <f t="shared" si="39"/>
        <v>#DIV/0!</v>
      </c>
      <c r="BI31" t="e">
        <f t="shared" si="40"/>
        <v>#DIV/0!</v>
      </c>
      <c r="BJ31">
        <v>1807</v>
      </c>
      <c r="BK31">
        <v>300</v>
      </c>
      <c r="BL31">
        <v>300</v>
      </c>
      <c r="BM31">
        <v>300</v>
      </c>
      <c r="BN31">
        <v>10316.799999999999</v>
      </c>
      <c r="BO31">
        <v>3116.87</v>
      </c>
      <c r="BP31">
        <v>-8.5575600000000005E-3</v>
      </c>
      <c r="BQ31">
        <v>31.4</v>
      </c>
      <c r="BR31">
        <f t="shared" si="41"/>
        <v>5.0011199999999999E-2</v>
      </c>
      <c r="BS31">
        <f t="shared" si="42"/>
        <v>2.1009409053695999E-2</v>
      </c>
      <c r="BT31">
        <f t="shared" si="43"/>
        <v>0.42009407999999998</v>
      </c>
      <c r="BU31">
        <f t="shared" si="44"/>
        <v>9.502128E-2</v>
      </c>
      <c r="BV31">
        <v>6</v>
      </c>
      <c r="BW31">
        <v>0.5</v>
      </c>
      <c r="BX31" t="s">
        <v>303</v>
      </c>
      <c r="BY31">
        <v>1600091649.5</v>
      </c>
      <c r="BZ31">
        <v>400.9</v>
      </c>
      <c r="CA31">
        <v>400.00900000000001</v>
      </c>
      <c r="CB31">
        <v>15.6874</v>
      </c>
      <c r="CC31">
        <v>14.3827</v>
      </c>
      <c r="CD31">
        <v>403.24400000000003</v>
      </c>
      <c r="CE31">
        <v>15.8058</v>
      </c>
      <c r="CF31">
        <v>500.084</v>
      </c>
      <c r="CG31">
        <v>102.173</v>
      </c>
      <c r="CH31">
        <v>0.100179</v>
      </c>
      <c r="CI31">
        <v>23.5243</v>
      </c>
      <c r="CJ31">
        <v>23.047499999999999</v>
      </c>
      <c r="CK31">
        <v>999.9</v>
      </c>
      <c r="CL31">
        <v>0</v>
      </c>
      <c r="CM31">
        <v>0</v>
      </c>
      <c r="CN31">
        <v>9997.5</v>
      </c>
      <c r="CO31">
        <v>0</v>
      </c>
      <c r="CP31">
        <v>1.5289399999999999E-3</v>
      </c>
      <c r="CQ31">
        <v>5.0011199999999999E-2</v>
      </c>
      <c r="CR31">
        <v>0</v>
      </c>
      <c r="CS31">
        <v>0</v>
      </c>
      <c r="CT31">
        <v>0</v>
      </c>
      <c r="CU31">
        <v>694.71</v>
      </c>
      <c r="CV31">
        <v>5.0011199999999999E-2</v>
      </c>
      <c r="CW31">
        <v>-17.32</v>
      </c>
      <c r="CX31">
        <v>-1.28</v>
      </c>
      <c r="CY31">
        <v>33.436999999999998</v>
      </c>
      <c r="CZ31">
        <v>38.125</v>
      </c>
      <c r="DA31">
        <v>35.811999999999998</v>
      </c>
      <c r="DB31">
        <v>37.75</v>
      </c>
      <c r="DC31">
        <v>35.811999999999998</v>
      </c>
      <c r="DD31">
        <v>0</v>
      </c>
      <c r="DE31">
        <v>0</v>
      </c>
      <c r="DF31">
        <v>0</v>
      </c>
      <c r="DG31">
        <v>1773.5999999046301</v>
      </c>
      <c r="DH31">
        <v>0</v>
      </c>
      <c r="DI31">
        <v>694.24720000000002</v>
      </c>
      <c r="DJ31">
        <v>-0.30538479219861298</v>
      </c>
      <c r="DK31">
        <v>4.0007691677434396</v>
      </c>
      <c r="DL31">
        <v>-20.491199999999999</v>
      </c>
      <c r="DM31">
        <v>15</v>
      </c>
      <c r="DN31">
        <v>1600091668.5</v>
      </c>
      <c r="DO31" t="s">
        <v>365</v>
      </c>
      <c r="DP31">
        <v>1600091668.5</v>
      </c>
      <c r="DQ31">
        <v>1600089850.0999999</v>
      </c>
      <c r="DR31">
        <v>15</v>
      </c>
      <c r="DS31">
        <v>-7.0000000000000007E-2</v>
      </c>
      <c r="DT31">
        <v>0</v>
      </c>
      <c r="DU31">
        <v>-2.3439999999999999</v>
      </c>
      <c r="DV31">
        <v>-0.11799999999999999</v>
      </c>
      <c r="DW31">
        <v>400</v>
      </c>
      <c r="DX31">
        <v>14</v>
      </c>
      <c r="DY31">
        <v>0.41</v>
      </c>
      <c r="DZ31">
        <v>0.03</v>
      </c>
      <c r="EA31">
        <v>399.99104999999997</v>
      </c>
      <c r="EB31">
        <v>5.1557223263178999E-2</v>
      </c>
      <c r="EC31">
        <v>2.8911027307927498E-2</v>
      </c>
      <c r="ED31">
        <v>1</v>
      </c>
      <c r="EE31">
        <v>400.93647499999997</v>
      </c>
      <c r="EF31">
        <v>1.1043151969767699E-2</v>
      </c>
      <c r="EG31">
        <v>1.37894660882876E-2</v>
      </c>
      <c r="EH31">
        <v>1</v>
      </c>
      <c r="EI31">
        <v>14.3753575</v>
      </c>
      <c r="EJ31">
        <v>3.0703564727948902E-2</v>
      </c>
      <c r="EK31">
        <v>3.07073993525982E-3</v>
      </c>
      <c r="EL31">
        <v>1</v>
      </c>
      <c r="EM31">
        <v>15.680922499999999</v>
      </c>
      <c r="EN31">
        <v>4.01099437148075E-2</v>
      </c>
      <c r="EO31">
        <v>3.9054121101363098E-3</v>
      </c>
      <c r="EP31">
        <v>1</v>
      </c>
      <c r="EQ31">
        <v>4</v>
      </c>
      <c r="ER31">
        <v>4</v>
      </c>
      <c r="ES31" t="s">
        <v>311</v>
      </c>
      <c r="ET31">
        <v>100</v>
      </c>
      <c r="EU31">
        <v>100</v>
      </c>
      <c r="EV31">
        <v>-2.3439999999999999</v>
      </c>
      <c r="EW31">
        <v>-0.11840000000000001</v>
      </c>
      <c r="EX31">
        <v>-2.2746666666666902</v>
      </c>
      <c r="EY31">
        <v>0</v>
      </c>
      <c r="EZ31">
        <v>0</v>
      </c>
      <c r="FA31">
        <v>0</v>
      </c>
      <c r="FB31">
        <v>-0.118376190476191</v>
      </c>
      <c r="FC31">
        <v>0</v>
      </c>
      <c r="FD31">
        <v>0</v>
      </c>
      <c r="FE31">
        <v>0</v>
      </c>
      <c r="FF31">
        <v>-1</v>
      </c>
      <c r="FG31">
        <v>-1</v>
      </c>
      <c r="FH31">
        <v>-1</v>
      </c>
      <c r="FI31">
        <v>-1</v>
      </c>
      <c r="FJ31">
        <v>30.2</v>
      </c>
      <c r="FK31">
        <v>30</v>
      </c>
      <c r="FL31">
        <v>2</v>
      </c>
      <c r="FM31">
        <v>487.03</v>
      </c>
      <c r="FN31">
        <v>520.54999999999995</v>
      </c>
      <c r="FO31">
        <v>21.650300000000001</v>
      </c>
      <c r="FP31">
        <v>26.0854</v>
      </c>
      <c r="FQ31">
        <v>30.000399999999999</v>
      </c>
      <c r="FR31">
        <v>26.067699999999999</v>
      </c>
      <c r="FS31">
        <v>26.0594</v>
      </c>
      <c r="FT31">
        <v>20.4208</v>
      </c>
      <c r="FU31">
        <v>-30</v>
      </c>
      <c r="FV31">
        <v>-30</v>
      </c>
      <c r="FW31">
        <v>21.65</v>
      </c>
      <c r="FX31">
        <v>400</v>
      </c>
      <c r="FY31">
        <v>0</v>
      </c>
      <c r="FZ31">
        <v>102.086</v>
      </c>
      <c r="GA31">
        <v>102.328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2020-09-14T08:54:05Z</dcterms:created>
  <dcterms:modified xsi:type="dcterms:W3CDTF">2020-09-21T13:58:40Z</dcterms:modified>
</cp:coreProperties>
</file>